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3705" tabRatio="858" activeTab="0"/>
  </bookViews>
  <sheets>
    <sheet name="Баланс" sheetId="1" r:id="rId1"/>
    <sheet name="Отч. о приросте" sheetId="2" r:id="rId2"/>
    <sheet name="Спр. о стоим. активов" sheetId="3" r:id="rId3"/>
    <sheet name="Спр. о несобл. треб." sheetId="4" r:id="rId4"/>
    <sheet name="Отч. о владельцах" sheetId="5" r:id="rId5"/>
    <sheet name="СЧА" sheetId="6" r:id="rId6"/>
  </sheets>
  <definedNames>
    <definedName name="_xlnm.Print_Area" localSheetId="0">'Баланс'!$A$1:$I$128</definedName>
    <definedName name="_xlnm.Print_Area" localSheetId="1">'Отч. о приросте'!$A$1:$D$91</definedName>
    <definedName name="_xlnm.Print_Area" localSheetId="3">'Спр. о несобл. треб.'!$A$1:$H$41</definedName>
    <definedName name="_xlnm.Print_Area" localSheetId="2">'Спр. о стоим. активов'!$A$1:$E$160</definedName>
  </definedNames>
  <calcPr fullCalcOnLoad="1"/>
</workbook>
</file>

<file path=xl/sharedStrings.xml><?xml version="1.0" encoding="utf-8"?>
<sst xmlns="http://schemas.openxmlformats.org/spreadsheetml/2006/main" count="752" uniqueCount="492">
  <si>
    <t xml:space="preserve">Имущество (обязательства)         </t>
  </si>
  <si>
    <t>Код</t>
  </si>
  <si>
    <t>стр.</t>
  </si>
  <si>
    <t xml:space="preserve">На </t>
  </si>
  <si>
    <t>Денежные средства на банковских счетах, всего</t>
  </si>
  <si>
    <t xml:space="preserve">в том числе:                                </t>
  </si>
  <si>
    <t xml:space="preserve">- в рублях                                  </t>
  </si>
  <si>
    <t xml:space="preserve">- в иностранной валюте                      </t>
  </si>
  <si>
    <t>Денежные средства в банковских вкладах, всего</t>
  </si>
  <si>
    <t xml:space="preserve">- акции                                     </t>
  </si>
  <si>
    <t xml:space="preserve">- облигации                                 </t>
  </si>
  <si>
    <t xml:space="preserve">- векселя                                   </t>
  </si>
  <si>
    <t xml:space="preserve">- иные ценные бумаги                        </t>
  </si>
  <si>
    <t xml:space="preserve">Дебиторская задолженность                    </t>
  </si>
  <si>
    <t xml:space="preserve">- прочая дебиторская задолженность          </t>
  </si>
  <si>
    <t xml:space="preserve">Ценные бумаги иностранных эмитентов, всего   </t>
  </si>
  <si>
    <t xml:space="preserve">- ценные бумаги иностранных государств      </t>
  </si>
  <si>
    <t xml:space="preserve">- акции иностранных акционерных обществ     </t>
  </si>
  <si>
    <t>- имущественные права на недвижимое имущество</t>
  </si>
  <si>
    <t xml:space="preserve">- проектно-сметная документация             </t>
  </si>
  <si>
    <t>ИТОГО ИМУЩЕСТВО: (строки 010 + 020 + 030 + 040</t>
  </si>
  <si>
    <t xml:space="preserve">+ 050 + 060 + 070 + 080 + 090)               </t>
  </si>
  <si>
    <t xml:space="preserve">Кредиторская задолженность                   </t>
  </si>
  <si>
    <t xml:space="preserve">Резервы на выплату вознаграждений            </t>
  </si>
  <si>
    <t xml:space="preserve">Инвестиционные паи                           </t>
  </si>
  <si>
    <t>ИТОГО ОБЯЗАТЕЛЬСТВА: (строки 110 + 120 + 130)</t>
  </si>
  <si>
    <t>БАЛАНС ИМУЩЕСТВА,</t>
  </si>
  <si>
    <t>Имущество, составляющее паевой инвестиционный фонд</t>
  </si>
  <si>
    <t>Генеральный директор</t>
  </si>
  <si>
    <t>начало года</t>
  </si>
  <si>
    <t>СОСТАВЛЯЮЩЕГО ПАЕВОЙ ИНВЕСТИЦИОННЫЙ ФОНД</t>
  </si>
  <si>
    <t>Инвестиционные паи паевых инвестиционных фондов</t>
  </si>
  <si>
    <t>Доходные вложения в материальные ценности, всего</t>
  </si>
  <si>
    <t>- облигации иностранных коммерческих организаций</t>
  </si>
  <si>
    <t>Обязательства, исполнение которых осуществляется за счет</t>
  </si>
  <si>
    <t xml:space="preserve">имущества, составляющего паевой инвестиционный фонд  </t>
  </si>
  <si>
    <t>010</t>
  </si>
  <si>
    <t>011</t>
  </si>
  <si>
    <t>012</t>
  </si>
  <si>
    <t>020</t>
  </si>
  <si>
    <t>021</t>
  </si>
  <si>
    <t>022</t>
  </si>
  <si>
    <t>030</t>
  </si>
  <si>
    <t>031</t>
  </si>
  <si>
    <t>032</t>
  </si>
  <si>
    <t>040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</si>
  <si>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</si>
  <si>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</si>
  <si>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</si>
  <si>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</si>
  <si>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</si>
  <si>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</si>
  <si>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</si>
  <si>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</si>
  <si>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</si>
  <si>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</si>
  <si>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070</t>
  </si>
  <si>
    <t>071</t>
  </si>
  <si>
    <t>072</t>
  </si>
  <si>
    <t>073</t>
  </si>
  <si>
    <t>074</t>
  </si>
  <si>
    <t>080</t>
  </si>
  <si>
    <t>090</t>
  </si>
  <si>
    <t>091</t>
  </si>
  <si>
    <t>092</t>
  </si>
  <si>
    <t>093</t>
  </si>
  <si>
    <t>094</t>
  </si>
  <si>
    <t>Открытый паевой инвестиционный фонд акций</t>
  </si>
  <si>
    <t>ОТЧЕТ</t>
  </si>
  <si>
    <t>О ПРИРОСТЕ (ОБ УМЕНЬШЕНИИ) СТОИМОСТИ ИМУЩЕСТВА</t>
  </si>
  <si>
    <t xml:space="preserve">                                                     (тыс. рублей)</t>
  </si>
  <si>
    <t xml:space="preserve">Наименование показателя          </t>
  </si>
  <si>
    <t>строки</t>
  </si>
  <si>
    <t xml:space="preserve">Выручка от продажи ценных бумаг              </t>
  </si>
  <si>
    <t xml:space="preserve">Расходы, связанные с продажей ценных бумаг   </t>
  </si>
  <si>
    <t>Результат от продажи ценных бумаг (010 - 020)</t>
  </si>
  <si>
    <t xml:space="preserve">Выручка от продажи недвижимого имущества или </t>
  </si>
  <si>
    <t>передачи имущественных прав на недвижимое имущество</t>
  </si>
  <si>
    <t>Расходы, связанные с продажей недвижимого имущества</t>
  </si>
  <si>
    <t>или передачей имущественных прав на недвижимое</t>
  </si>
  <si>
    <t xml:space="preserve">имущество                         </t>
  </si>
  <si>
    <t>Результат от продажи недвижимого имущества или</t>
  </si>
  <si>
    <t xml:space="preserve">Выручка от продажи иного имущества           </t>
  </si>
  <si>
    <t>Расходы, связанные с продажей иного имущества</t>
  </si>
  <si>
    <t>Результат от продажи иного имущества (070 - 080)</t>
  </si>
  <si>
    <t xml:space="preserve">Дивиденды по акциям                          </t>
  </si>
  <si>
    <t>Прирост (уменьшение) средств в иностранной валюте</t>
  </si>
  <si>
    <t>Выручка от сдачи недвижимого имущества в аренду</t>
  </si>
  <si>
    <t xml:space="preserve">в том числе                                 </t>
  </si>
  <si>
    <t xml:space="preserve">- инвестиционные паи                        </t>
  </si>
  <si>
    <t xml:space="preserve">- акции                                      </t>
  </si>
  <si>
    <t>Прирост (+) или уменьшение (-) стоимости недвижимого</t>
  </si>
  <si>
    <t>Вознаграждение и расходы, связанные с управлением</t>
  </si>
  <si>
    <t>акционерным инвестиционным фондом или доверительным</t>
  </si>
  <si>
    <t>управлением паевым инвестиционным фондом</t>
  </si>
  <si>
    <t>в том числе резерв на выплату вознаграждений</t>
  </si>
  <si>
    <t xml:space="preserve">Прочие доходы                                </t>
  </si>
  <si>
    <t xml:space="preserve">Прочие расходы                               </t>
  </si>
  <si>
    <t>Прирост имущества, составляющего паевой</t>
  </si>
  <si>
    <t xml:space="preserve">Уменьшение имущества, составляющего паевой   </t>
  </si>
  <si>
    <t xml:space="preserve">инвестиционный фонд, в результате погашения  </t>
  </si>
  <si>
    <t xml:space="preserve">или обмена инвестиционных паев               </t>
  </si>
  <si>
    <t>Итого: прирост (+) или уменьшение (-) стоимости</t>
  </si>
  <si>
    <t>СПРАВКА О СТОИМОСТИ АКТИВОВ</t>
  </si>
  <si>
    <t xml:space="preserve">Вид активов            </t>
  </si>
  <si>
    <t>(процентов)</t>
  </si>
  <si>
    <t>(тыс. рублей)</t>
  </si>
  <si>
    <t xml:space="preserve">Денежные средства на банковских счетах, всего </t>
  </si>
  <si>
    <t xml:space="preserve">х  </t>
  </si>
  <si>
    <t xml:space="preserve">в том числе:                       </t>
  </si>
  <si>
    <t xml:space="preserve">- в рублях                         </t>
  </si>
  <si>
    <t xml:space="preserve">- в иностранной валюте             </t>
  </si>
  <si>
    <t xml:space="preserve">в том числе:                        </t>
  </si>
  <si>
    <t xml:space="preserve">включая                              </t>
  </si>
  <si>
    <t xml:space="preserve">- муниципальные ценные бумаги       </t>
  </si>
  <si>
    <t xml:space="preserve">включая                             </t>
  </si>
  <si>
    <t xml:space="preserve">- векселя                           </t>
  </si>
  <si>
    <t>Ценные бумаги иностранных эмитентов, всего</t>
  </si>
  <si>
    <t xml:space="preserve">- ценные бумаги иностранных государств  </t>
  </si>
  <si>
    <t>- акции иностранных акционерных обществ</t>
  </si>
  <si>
    <t xml:space="preserve">Недвижимое имущество                </t>
  </si>
  <si>
    <t xml:space="preserve">Проектно-сметная документация       </t>
  </si>
  <si>
    <t xml:space="preserve">Дебиторская задолженность           </t>
  </si>
  <si>
    <t xml:space="preserve">- прочая дебиторская задолженность  </t>
  </si>
  <si>
    <t>Содержание ограничения</t>
  </si>
  <si>
    <t>Полное фирменное наименование управляющей компании:</t>
  </si>
  <si>
    <t>СПРАВКА</t>
  </si>
  <si>
    <t>О НЕСОБЛЮДЕНИИ ТРЕБОВАНИЙ К СОСТАВУ И СТРУКТУРЕ АКТИВОВ</t>
  </si>
  <si>
    <t>2. Несоблюдение требований к структуре активов</t>
  </si>
  <si>
    <t>2.1. Несоблюдение ограничений,  установленных в  процентах  от стоимости активов</t>
  </si>
  <si>
    <t>1. Несоблюдение требований к составу активов</t>
  </si>
  <si>
    <t>2.2. Несоблюдение ограничений,  установленных в  процентах  от количества размещенных (выданных) ценных бумаг</t>
  </si>
  <si>
    <t xml:space="preserve">Код </t>
  </si>
  <si>
    <t xml:space="preserve">Наименование показателя      </t>
  </si>
  <si>
    <t>На начало</t>
  </si>
  <si>
    <t xml:space="preserve">из них:                             </t>
  </si>
  <si>
    <t>находящихся у номинальных держателей</t>
  </si>
  <si>
    <t>лицевых счетов номинальных держателей</t>
  </si>
  <si>
    <t>На отчетную</t>
  </si>
  <si>
    <t>дату</t>
  </si>
  <si>
    <t>отчетного года</t>
  </si>
  <si>
    <t>Количество размещенных акций акционерного 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</si>
  <si>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 xml:space="preserve">принадлежащих физическим лицам, место жительства (регистрации) которых находится в Российской Федерации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</si>
  <si>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</si>
  <si>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</si>
  <si>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</si>
  <si>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 xml:space="preserve">лицевых счетов физических лиц, место жительства (регистрации) которых находится в Российской Федерации     </t>
  </si>
  <si>
    <t xml:space="preserve">лицевых счетов юридических лиц, место 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в Российской Федерации      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</si>
  <si>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</si>
  <si>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</si>
  <si>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О ВЛАДЕЛЬЦАХ АКЦИЙ АКЦИОНЕРНОГО ИНВЕСТИЦИОННОГО ФОНДА И ВЛАДЕЛЬЦАХ ИНВЕСТИЦИОННЫХ ПАЕВ ПАЕВОГО ИНВЕСТИЦИОННОГО ФОНДА</t>
  </si>
  <si>
    <t>Код стр.</t>
  </si>
  <si>
    <t>Доля от  общей стоимости активов</t>
  </si>
  <si>
    <t>Доля от общего количества размещенных (выданных) ценных бумаг</t>
  </si>
  <si>
    <t>Сумма денежных средств или  стоимость иного имущества</t>
  </si>
  <si>
    <t xml:space="preserve">- государственные ценные бумаги Росссийской Федерации         </t>
  </si>
  <si>
    <t>- государственные ценные бумаги субъектов Российской Федерации</t>
  </si>
  <si>
    <t xml:space="preserve">- облигации российских хозяйственных обществ                             </t>
  </si>
  <si>
    <t xml:space="preserve">- обыкновенные акции открытых акционерных обществ, за исключением акций акционерных инвестиционных фондов   </t>
  </si>
  <si>
    <t xml:space="preserve">- обыкновенные акции акционерных инвестиционных фондов    </t>
  </si>
  <si>
    <t xml:space="preserve">- привилегированные акции открытых  акционерных обществ   </t>
  </si>
  <si>
    <t>- ценные бумаги российских эмитентов, не включенные в котировальные списки организаторов торговли на рынке ценных бумаг:</t>
  </si>
  <si>
    <t xml:space="preserve">- государственные ценные бумаги Российской Федерации  </t>
  </si>
  <si>
    <t xml:space="preserve">- государственные ценные бумаги субъектов Российской Федерации          </t>
  </si>
  <si>
    <t xml:space="preserve">- обыкновенные акции акционерных инвестиционных фондов     </t>
  </si>
  <si>
    <t xml:space="preserve">- привилегированные акции открытых  акционерных обществ        </t>
  </si>
  <si>
    <t>- обыкновенные акции закрытых акционерных обществ</t>
  </si>
  <si>
    <t xml:space="preserve">- инвестиционные паи паевых инвестиционных фондов             </t>
  </si>
  <si>
    <t>Ценные бумаги российских эмитентов, не имеющие признаваемую котировку, всего</t>
  </si>
  <si>
    <t xml:space="preserve">- государственные ценные бумаги Российской Федерации          </t>
  </si>
  <si>
    <t xml:space="preserve">- обыкновенные акции акционерных инвестиционных фондов                 </t>
  </si>
  <si>
    <t xml:space="preserve">- обыкновенные акции закрытых  акционерных обществ            </t>
  </si>
  <si>
    <t xml:space="preserve">- ценные бумаги международных финансовых организаций          </t>
  </si>
  <si>
    <t xml:space="preserve">- облигации иностранных коммерческих организаций         </t>
  </si>
  <si>
    <t>Доли в уставных капиталах российских обществ с ограниченной ответственностью</t>
  </si>
  <si>
    <t xml:space="preserve">Имущественные права на недвижимое имущество     </t>
  </si>
  <si>
    <t xml:space="preserve">Строящиеся и реконструируемые объекты недвижимого имущества  </t>
  </si>
  <si>
    <t xml:space="preserve">Иные доходные вложения в материальные ценности        </t>
  </si>
  <si>
    <t xml:space="preserve">- средства, переданные профессиональным участникам рынка ценных бумаг   </t>
  </si>
  <si>
    <t xml:space="preserve">- дебиторская задолженность по сделкам купли-продажи имущества </t>
  </si>
  <si>
    <t xml:space="preserve">- дебиторская задолженность по процентному (купонному) доходу по банковским вкладам и ценным бумагам    </t>
  </si>
  <si>
    <t>-</t>
  </si>
  <si>
    <t xml:space="preserve">- привилегированные акции открытых акционерных обществ </t>
  </si>
  <si>
    <t xml:space="preserve">Ценные бумаги, имеющие признаваемую котировку, всего      </t>
  </si>
  <si>
    <t>1</t>
  </si>
  <si>
    <t>За соответствующий период прошлого года</t>
  </si>
  <si>
    <t>За отчетный период</t>
  </si>
  <si>
    <t>Код строки</t>
  </si>
  <si>
    <t xml:space="preserve">Процентный доход по банковским вкладам и ценным бумагам   </t>
  </si>
  <si>
    <t xml:space="preserve">Ценные бумаги российских эмитентов, имеющие признаваемую котировку, всего     </t>
  </si>
  <si>
    <t xml:space="preserve">Ценные бумаги российских эмитентов, не имеющие признаваемую котировку, всего     </t>
  </si>
  <si>
    <t xml:space="preserve">- средства, переданные профессиональным  участникам рынка ценных бумаг       </t>
  </si>
  <si>
    <t xml:space="preserve">- дебиторская задолженность по сделкам купли-продажи имущества          </t>
  </si>
  <si>
    <t>- дебиторская задолженность по процентному (купонному)  доходу по банковским вкладам и ценным бумагам</t>
  </si>
  <si>
    <t>- ценные бумаги международных финансовых    организаций</t>
  </si>
  <si>
    <t xml:space="preserve">Доли в российских обществах с ограниченной ответственностью                               </t>
  </si>
  <si>
    <t xml:space="preserve">- объекты недвижимого имущества, кроме строящихся и реконструируемых объектов         </t>
  </si>
  <si>
    <t>- строящиеся и реконструируемые объекты недвижимого имущества</t>
  </si>
  <si>
    <t>Доля в стоимости активов (процентов)</t>
  </si>
  <si>
    <t>Оценочная стоимость (тыс. рублей)</t>
  </si>
  <si>
    <t>Наименование имущества, приобретенного с нарушением требований к составу активов</t>
  </si>
  <si>
    <t>Дата   приобретения</t>
  </si>
  <si>
    <t xml:space="preserve">Дата отчуждения (предполагаемого отчуждения)  </t>
  </si>
  <si>
    <t>Факт. доля от количества размещенных (выданных) ценных бумаг (процентов)</t>
  </si>
  <si>
    <t>Сумма денежных средств или стоимость иного имущества         (тыс. рублей)</t>
  </si>
  <si>
    <t>Доля от  количества размещенных (выданных) ценных бумаг в соответствии с инвестиционной декларацией (процентов)</t>
  </si>
  <si>
    <t>Дата  возникновения нарушения или несоответствия</t>
  </si>
  <si>
    <t>Дата устранения нарушения или  несоответствия</t>
  </si>
  <si>
    <t xml:space="preserve">Наименование активов, по которым выявлено  нарушение или  несоответствие  </t>
  </si>
  <si>
    <t>Сумма денежных  средств или стоимость иного имущества (тыс. рублей)</t>
  </si>
  <si>
    <t>Факт. доля в стоимости активов (процентов)</t>
  </si>
  <si>
    <t>Доля в стоимости  активов в  соответствии с инвестиционной декларацией (процентов)</t>
  </si>
  <si>
    <t>Прирост (+) или уменьшение (-) стоимости ценных бумаг, имеющих признаваемую котировку, всего</t>
  </si>
  <si>
    <t>2</t>
  </si>
  <si>
    <t>Прирост (+) или уменьшение (-) стоимости ценных бумаг, не имеющих признаваемой котировки, всего</t>
  </si>
  <si>
    <t xml:space="preserve">принадлежащих физическим лицам, место жительства (регистрации) которых находится за    пределами территории Российской Федерации    </t>
  </si>
  <si>
    <t>Регистрационный номер правил фонда:</t>
  </si>
  <si>
    <t>№ 0245-74081540</t>
  </si>
  <si>
    <t>Дата регистрации правил фонда:</t>
  </si>
  <si>
    <t xml:space="preserve"> - в ООО "ИнвестКапиталБанк"</t>
  </si>
  <si>
    <t xml:space="preserve">- облигации российских хозяйственных обществ:                             </t>
  </si>
  <si>
    <t>220</t>
  </si>
  <si>
    <t>в том числе по ценным бумагам, оценочная стоимость которых составляет 5 и более % от общей стоимости имущества фонда</t>
  </si>
  <si>
    <t>имущества, принадлежащего акционерному инвестиционному фонду,</t>
  </si>
  <si>
    <t xml:space="preserve">или имущества, составляющего паевой инвестиционный фонд </t>
  </si>
  <si>
    <t xml:space="preserve">(030 + 060 + 090 + 100 + 110 + 120 + 130 + 140 + 150 + 160+ 180 + 200 - 170 - 210)     </t>
  </si>
  <si>
    <t>имущества или имущественных прав на недвижимое имущество</t>
  </si>
  <si>
    <t>инвестиционный фонд, в результате выдачи инвестиционных паев</t>
  </si>
  <si>
    <t xml:space="preserve">передачи имущественных прав на недвижимое имущество (040 - 050)     </t>
  </si>
  <si>
    <t>Открытого паевого инвестиционного фонда акций</t>
  </si>
  <si>
    <t>- ценные бумаги российских эмитентов, включенные в котировальные списки организаторов торговли на рынке ценных бумаг:</t>
  </si>
  <si>
    <t>- ОАО "НК ЛУКОЙЛ", 1-01-00077-A</t>
  </si>
  <si>
    <t>- ОАО "Газпром", 1-02-00028-А</t>
  </si>
  <si>
    <t>- ОАО "ГМК "Норильский никель", 1-05-40155-F</t>
  </si>
  <si>
    <t>- ОАО "Ростелеком", 1-01-00124-A</t>
  </si>
  <si>
    <t>- ОАО "Уралсвязьинформ", 1-07-00175-А</t>
  </si>
  <si>
    <t>- ОАО "Мосэнерго", 1-01-00085-А</t>
  </si>
  <si>
    <t xml:space="preserve">ОСВ с нач. года 90.1.3 -90.1.2 (выручка-себестоимость </t>
  </si>
  <si>
    <t xml:space="preserve"> - ОАО "ГМК "Норильский никель", 1-05-40155-F</t>
  </si>
  <si>
    <t xml:space="preserve"> - РАО "ЕЭС России", 1-01-00034-A</t>
  </si>
  <si>
    <t xml:space="preserve"> - ОАО "НК Лукойл", 1-01-00077-А</t>
  </si>
  <si>
    <t xml:space="preserve"> - ОАО "Ростелеком", 1-01-00124-A</t>
  </si>
  <si>
    <t>- ОАО "Сибнефть", 1-01-00146-А</t>
  </si>
  <si>
    <t>- ОАО "Сберегательный банк РФ", 20101481B</t>
  </si>
  <si>
    <t>- ОАО "Мобильные ТелеСистемы", 1-01-04715-A</t>
  </si>
  <si>
    <t xml:space="preserve"> - ОАО "Сбербанк РФ", 10101481В</t>
  </si>
  <si>
    <t>- ОАО "Мобильные ТелеСистемы", 1-01-04715-А</t>
  </si>
  <si>
    <t>- ОАО "Татнефть", 2-03-00161-А</t>
  </si>
  <si>
    <t xml:space="preserve"> - ОАО "Иркутскэнерго", 1-01-00041-A</t>
  </si>
  <si>
    <t>- ОАО "Иркутскэнерго", 1-01-00041-А</t>
  </si>
  <si>
    <t>- ОАО "Сургутнефтегаз", 1-01-00155-А</t>
  </si>
  <si>
    <t>- ОАО "Татнефть", 1-03-00161-А</t>
  </si>
  <si>
    <t>- ОАО РАО "ЕЭС России", 2-01-00034-А</t>
  </si>
  <si>
    <t>- ОАО "Ростелеком", 2-01-00124-А</t>
  </si>
  <si>
    <t>"ИнвестКапитал - фонд акций"</t>
  </si>
  <si>
    <t>Открытый паевой инвестиционный фонд акций "ИнвестКапитал - фонд акций"</t>
  </si>
  <si>
    <t xml:space="preserve"> - ОАО "Московская ГТС", 1-05-00083-A</t>
  </si>
  <si>
    <t xml:space="preserve"> - ОАО "Сургутнефтегаз", 2-01-00155-А</t>
  </si>
  <si>
    <t xml:space="preserve"> - </t>
  </si>
  <si>
    <t xml:space="preserve"> - ОАО "АвтоВАЗ", 1-03-00002-А</t>
  </si>
  <si>
    <t xml:space="preserve"> - ОАО "Сибнефть", 1-01-00146-А</t>
  </si>
  <si>
    <t xml:space="preserve"> - в АКБ "МБРР" (ОАО)</t>
  </si>
  <si>
    <t xml:space="preserve"> - ОАО "КАМАЗ", 1-08-55010-D</t>
  </si>
  <si>
    <t xml:space="preserve"> - ОАО "Татнефть", 1-03-00161-A</t>
  </si>
  <si>
    <t xml:space="preserve"> - ОАО "Роснефть-Пурнефтегаз", 90-1-п-31</t>
  </si>
  <si>
    <t xml:space="preserve"> - ОАО "Сибирьтелеком", 1-04-00195-A</t>
  </si>
  <si>
    <t xml:space="preserve"> - ОАО РАО "ЕЭС России", 2-01-00034-А</t>
  </si>
  <si>
    <t xml:space="preserve"> - ОАО "Ростелеком", 2-01-00124-А</t>
  </si>
  <si>
    <t xml:space="preserve"> - ОАО "Татнефть", 2-03-00161-A</t>
  </si>
  <si>
    <t xml:space="preserve"> - ОАО "Башнефть", ап</t>
  </si>
  <si>
    <t xml:space="preserve"> - ОАО "Транснефть", МФ 73-1-01-350</t>
  </si>
  <si>
    <t xml:space="preserve"> - ОАО "Башнефть", 2-01-00013-А</t>
  </si>
  <si>
    <t xml:space="preserve"> - ОАО "Аэрофлот", 1-01-00010-А</t>
  </si>
  <si>
    <t>- ОАО "Уфанефтехим", 01-1П-258</t>
  </si>
  <si>
    <t xml:space="preserve">- в рублях     </t>
  </si>
  <si>
    <t>- ОАО "Уфанефтехим", 01-1-1075</t>
  </si>
  <si>
    <t>-ОАО "Полюс Золото", 1-01-55192-E</t>
  </si>
  <si>
    <t>- ОАО "Газпромнефть", 1-01-00146-А</t>
  </si>
  <si>
    <t xml:space="preserve"> - ОАО "Сургутнефтегаз", 1-01-00155-A</t>
  </si>
  <si>
    <r>
      <t xml:space="preserve">Полное фирменное наименование управляющей компании:        </t>
    </r>
    <r>
      <rPr>
        <i/>
        <sz val="12"/>
        <rFont val="Times New Roman"/>
        <family val="1"/>
      </rPr>
      <t xml:space="preserve">                    </t>
    </r>
  </si>
  <si>
    <t xml:space="preserve">                                    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</si>
  <si>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</si>
  <si>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</si>
  <si>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подпись</t>
  </si>
  <si>
    <t xml:space="preserve"> - в ОАО АКБ "БАШКОМСНАББАНК"</t>
  </si>
  <si>
    <t xml:space="preserve"> - ОАО "Татнефть", 1-03-00161-А</t>
  </si>
  <si>
    <t xml:space="preserve">                                                           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</si>
  <si>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                                                                   подпись</t>
  </si>
  <si>
    <t xml:space="preserve"> - ОАО "ТГК-9", 1-01-56741-D</t>
  </si>
  <si>
    <t>11.08.2004 г.</t>
  </si>
  <si>
    <t xml:space="preserve"> - ОАО НК  "Роснефть", 1-02-00122-A</t>
  </si>
  <si>
    <t>О СТОИМОСТИ ЧИСТЫХ АКТИВОВ</t>
  </si>
  <si>
    <t>Открытого паевого инвестиционного фонда</t>
  </si>
  <si>
    <t>Время определения</t>
  </si>
  <si>
    <t xml:space="preserve">стоимости чистых активов 
</t>
  </si>
  <si>
    <t>20-00 часов московского времени</t>
  </si>
  <si>
    <t>Вид имущества</t>
  </si>
  <si>
    <t>Активы:</t>
  </si>
  <si>
    <t>Денежные средства в том числе:</t>
  </si>
  <si>
    <t>- в рублях</t>
  </si>
  <si>
    <t xml:space="preserve"> - в ОАО АКБ  "МБРР"</t>
  </si>
  <si>
    <t xml:space="preserve"> - в ОАО АКБ  "БАШКОМСНАББАНК"</t>
  </si>
  <si>
    <t>- в иностранной валюте</t>
  </si>
  <si>
    <t>Денежные средства во вкладах - всего, в том числе:</t>
  </si>
  <si>
    <t>Государственные ценные бумаги Российской Федерации</t>
  </si>
  <si>
    <t>Государственные ценные бумаги субъектов 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</si>
  <si>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</si>
  <si>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</si>
  <si>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</si>
  <si>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всего, в том числе:</t>
  </si>
  <si>
    <t>- облигации с ипотечным покрытием</t>
  </si>
  <si>
    <t>- ипотечные сертификаты участия</t>
  </si>
  <si>
    <t>Векселя, выданные российскими хозяйственными обществами</t>
  </si>
  <si>
    <t>100</t>
  </si>
  <si>
    <t>Ценные бумаги иностранных эмитентов - всего в том числе:</t>
  </si>
  <si>
    <t>110</t>
  </si>
  <si>
    <t>- ценные бумаги иностранных государств</t>
  </si>
  <si>
    <t>111</t>
  </si>
  <si>
    <t xml:space="preserve">- ценные бумаги международных финансовых организаций </t>
  </si>
  <si>
    <t>112</t>
  </si>
  <si>
    <t>- акции иностранных акцонерных обществ</t>
  </si>
  <si>
    <t>113</t>
  </si>
  <si>
    <t>114</t>
  </si>
  <si>
    <t xml:space="preserve">Закладные </t>
  </si>
  <si>
    <t>120</t>
  </si>
  <si>
    <t>Денежные требования по обеспеченным ипотекой обязательствам из кредитных договоров займа и права залогодержателя по договорам об ипотеке (за исключением удостоверенных закладными)</t>
  </si>
  <si>
    <t>130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</si>
  <si>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</t>
  </si>
  <si>
    <t>140</t>
  </si>
  <si>
    <t>Доли в российских обществах с ограниченной ответственностью</t>
  </si>
  <si>
    <t>150</t>
  </si>
  <si>
    <t>Недвижимое имущество, находящееся на территории Российской Федерации - всего, в том числе:</t>
  </si>
  <si>
    <t>160</t>
  </si>
  <si>
    <t>- объекты незавершенного строительства</t>
  </si>
  <si>
    <t>161</t>
  </si>
  <si>
    <t>Недвижимое имущество, находящееся на территории иностранных государств - всего, в том числе:</t>
  </si>
  <si>
    <t>170</t>
  </si>
  <si>
    <t>171</t>
  </si>
  <si>
    <t>Имущественные права на недвижимаое имущество, находящеея на территории Российской Федерации - всего в том числе:</t>
  </si>
  <si>
    <t>180</t>
  </si>
  <si>
    <t>- право аренды недвижимого имущества</t>
  </si>
  <si>
    <t>181</t>
  </si>
  <si>
    <t>Имущественные права на недвижимаое имущество, находящеея на территории иностранных государств- всего в том числе:</t>
  </si>
  <si>
    <t>190</t>
  </si>
  <si>
    <t>-право аренды недвижимого имущества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</si>
  <si>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</si>
  <si>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</si>
  <si>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200</t>
  </si>
  <si>
    <t xml:space="preserve">Имущественные права по обязательствам из инвестиционных договоров </t>
  </si>
  <si>
    <t>210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</si>
  <si>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</si>
  <si>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</si>
  <si>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t>230</t>
  </si>
  <si>
    <t>Проектно-сметная документация</t>
  </si>
  <si>
    <t>240</t>
  </si>
  <si>
    <t>Иное имущество</t>
  </si>
  <si>
    <t>250</t>
  </si>
  <si>
    <t>Дебиторская задолженность, в том числе:</t>
  </si>
  <si>
    <t>260</t>
  </si>
  <si>
    <t xml:space="preserve">   -  средства, переданные профессиональным      участникам рынка ценных бумаг</t>
  </si>
  <si>
    <t>261</t>
  </si>
  <si>
    <t xml:space="preserve">   -  дебиторская задолженность по сделкам купли-продажи имущества</t>
  </si>
  <si>
    <t>262</t>
  </si>
  <si>
    <t xml:space="preserve">   -  дебиторская задолженность по процентному (купонному) доходу по банковским вкладам и ценным бумагам</t>
  </si>
  <si>
    <t>263</t>
  </si>
  <si>
    <t xml:space="preserve">   -  прочая дебиторская задолженность</t>
  </si>
  <si>
    <t>264</t>
  </si>
  <si>
    <t>Итого имущества: (строки 010+020+030+040+050+060+070+080+090+100+110+120+130+140+150+160+170+180+190+200+210+220+230+240+250+260)</t>
  </si>
  <si>
    <t>270</t>
  </si>
  <si>
    <t>Обязательства:</t>
  </si>
  <si>
    <t>Кредиторская задолженность</t>
  </si>
  <si>
    <t>300</t>
  </si>
  <si>
    <t>Резервы предстоящих расходов и платежей</t>
  </si>
  <si>
    <t>310</t>
  </si>
  <si>
    <t>Резерв для возмещения предстоящих расходов, связаных с доверительным управлением открытым паевым инвестиционным фондом</t>
  </si>
  <si>
    <t>320</t>
  </si>
  <si>
    <t>Итого сумма обязательств (строки 300+310+320)</t>
  </si>
  <si>
    <t>Стоимость чистых активов: (строки 270-строка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</si>
  <si>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</si>
  <si>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</si>
  <si>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ОБ ИЗМЕНЕНИИ СТОИМОСТИ ЧИСТЫХ АКТИВОВ</t>
  </si>
  <si>
    <t xml:space="preserve">Открытого паевого инвестиционного фонда акций </t>
  </si>
  <si>
    <t>Причина изменения стоимости чистых активов</t>
  </si>
  <si>
    <t>Сумма (руб.)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</si>
  <si>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</si>
  <si>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</si>
  <si>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</si>
  <si>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фонда на инвестиционные паи других паевых инвестиционных фондов</t>
  </si>
  <si>
    <t>Обмен инвестиционных паев других паевых  инвестиционных фондов на инвестиционные паи данного инвестиционного фонда</t>
  </si>
  <si>
    <t>Выплата дохода от доверительного управления закртым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</si>
  <si>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</si>
  <si>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</si>
  <si>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 xml:space="preserve"> - ОАО "Северсталь", 1-02-00143-А</t>
  </si>
  <si>
    <t>- ОАО "Сберегательный банк РФ", 10301481B</t>
  </si>
  <si>
    <t xml:space="preserve">                                                                                                                                                                                                                         подпись</t>
  </si>
  <si>
    <t xml:space="preserve">                                                                                                                                                                                                                          подпись</t>
  </si>
  <si>
    <t xml:space="preserve"> - ОАО Банк ВТБ", 10401000В</t>
  </si>
  <si>
    <t xml:space="preserve"> - ОАО "ММК", 1-03-00078-А</t>
  </si>
  <si>
    <t xml:space="preserve"> - ОАО "НОВАТЭК", 1-02-00268-Е</t>
  </si>
  <si>
    <t>- ОАО "Транснефть", 2-01-00206-А</t>
  </si>
  <si>
    <t xml:space="preserve"> - в ОАО АКБ "Башкомснаббанк"</t>
  </si>
  <si>
    <t xml:space="preserve"> - ОАО "Сберегательный банк РФ", 20301481B</t>
  </si>
  <si>
    <t>- ОАО "ОГК-5", 1-01-50077-А</t>
  </si>
  <si>
    <t>- ОАО "Новолипецкий МК", 1-01-00102-А</t>
  </si>
  <si>
    <t xml:space="preserve"> - ОАО "Банк ВТБ Северо-Запад"-ао, 10401000B</t>
  </si>
  <si>
    <t xml:space="preserve"> -ОАО "Полюс золото", 1-01-55192-E</t>
  </si>
  <si>
    <t xml:space="preserve"> - АКБ Русь-Банк (ЗАО), 40103073В</t>
  </si>
  <si>
    <t xml:space="preserve"> - Ярославская область об.2004г., RU31004YRS0</t>
  </si>
  <si>
    <t xml:space="preserve"> - Татфондбанк АИКБ, 40303058B</t>
  </si>
  <si>
    <t xml:space="preserve"> - ВолгаТелеком - облигации, ВТ-3, 4-45-00137-А</t>
  </si>
  <si>
    <t xml:space="preserve"> - ВолгаТелеком - облигации, ВТ-4, 4-46-00137-A</t>
  </si>
  <si>
    <t xml:space="preserve"> - ООО "Инпром", 4-0255534-Р</t>
  </si>
  <si>
    <t xml:space="preserve"> - ОАО "ОГК-3" - ао, 1-01-50079-A</t>
  </si>
  <si>
    <t>0,03/30.11.2010</t>
  </si>
  <si>
    <t>0,01/03.09.2013</t>
  </si>
  <si>
    <t>0,07/19.05.2009</t>
  </si>
  <si>
    <t>0,08/15.07.2010</t>
  </si>
  <si>
    <t>0,05/19.03.2009</t>
  </si>
  <si>
    <t>0,05/26.05.2009</t>
  </si>
  <si>
    <t xml:space="preserve"> -  ОАО "ОГК-5" - ао, 1-01-50077-A</t>
  </si>
  <si>
    <t>Уполномоченный представитель</t>
  </si>
  <si>
    <t>Уполномоченный представитель
ЗАО "Первый Специализированный Депозитарий"</t>
  </si>
  <si>
    <t xml:space="preserve">Уполномоченный представитель
ЗАО "Первый Специализированный Депозитарий"                </t>
  </si>
  <si>
    <t>Уполномоченный представитель  ЗАО "Первый Специализированный Депозитарий"</t>
  </si>
  <si>
    <t>Уполномоченный представитель  ЗАО "Первый Специализированный депозитарий"</t>
  </si>
  <si>
    <t>ОАО "Сберегательный банк РФ" 10301481 В</t>
  </si>
  <si>
    <t xml:space="preserve">ЗАО "Первый специализированный депозитарий"                                                                                     </t>
  </si>
  <si>
    <t>________________</t>
  </si>
  <si>
    <t xml:space="preserve">                  ________________</t>
  </si>
  <si>
    <t>ЗАО "Первый специализированный депозитарий"                                                                                                                                ______________</t>
  </si>
  <si>
    <t>____________</t>
  </si>
  <si>
    <t>_____________</t>
  </si>
  <si>
    <t xml:space="preserve"> - ОАО "МГТС", 1-05-00083-А</t>
  </si>
  <si>
    <t>Наименование активов, по которым выявлено нарушение или несоответствие</t>
  </si>
  <si>
    <t xml:space="preserve"> - в ОАО "ИнвестКапиталБанке"</t>
  </si>
  <si>
    <t>- ОАО " МГТС", 1-05-00083-А</t>
  </si>
  <si>
    <t>Дата устранения нарушения или несоответст-вия</t>
  </si>
  <si>
    <t>- ОАО "МГТС", 1-05-00083-А</t>
  </si>
  <si>
    <t>- ОАО "Ростелеком" Д ,1-01-00124-А-0011D</t>
  </si>
  <si>
    <t xml:space="preserve"> -ОАО "Ростелеком" Д, 1-01-00124-А-0011D</t>
  </si>
  <si>
    <t>- ОАО "Башнефть", 2-01-00013-А</t>
  </si>
  <si>
    <t>Общество с ограниченной ответственностью  Управляющая компания "БКСБ"</t>
  </si>
  <si>
    <t xml:space="preserve">                                                                                                            подпись</t>
  </si>
  <si>
    <t>Общество с ограниченной ответственностью Управляющая компания "БКСБ"</t>
  </si>
  <si>
    <r>
      <t xml:space="preserve">Полное фирменное наименование управляющей компании:    </t>
    </r>
    <r>
      <rPr>
        <b/>
        <i/>
        <sz val="12"/>
        <rFont val="Times New Roman"/>
        <family val="1"/>
      </rPr>
      <t>Общество с ограниченной ответственностью  Управляющая компания "БКСБ"</t>
    </r>
  </si>
  <si>
    <t>Генеральный директор ООО УК "БКСБ"</t>
  </si>
  <si>
    <t>- ОАО "Иркутскэнерго", 1-01-00041-A</t>
  </si>
  <si>
    <t xml:space="preserve">ЗАО "Первый специализированный депозитарий"                               _____________/_________________ </t>
  </si>
  <si>
    <t>Оценочная стоимость                  на предыдущий день</t>
  </si>
  <si>
    <t xml:space="preserve"> - ОАО "Транснефть", 2-01-00206-А</t>
  </si>
  <si>
    <t xml:space="preserve"> - ОАО "Ростелеком"А, 1-01-00124-А</t>
  </si>
  <si>
    <t>- ОАО "Ростелеком",1-01-00124-А</t>
  </si>
  <si>
    <t xml:space="preserve"> - ОАО НК" Роснефть", 1-02-00122-А</t>
  </si>
  <si>
    <t xml:space="preserve"> - ОАО "Иркут. Электросет.Комп. " 1-01-55459-Е </t>
  </si>
  <si>
    <t>- ОАО "Интер РАО ЕЭС" - оа, 1-03-33498-Е-004D</t>
  </si>
  <si>
    <t xml:space="preserve"> - ОАО "ИНТЕР РАО ЕЭС", 1-03-33498-Е-004D</t>
  </si>
  <si>
    <t xml:space="preserve"> - ОАО "Роснефть"А, 1-02-00122-А</t>
  </si>
  <si>
    <t>- ОАО "Полюс Золото", 1-01-55192-E</t>
  </si>
  <si>
    <t xml:space="preserve"> - ОАО "Иркут. Электросет.Комп. " 1-01-55459-Е</t>
  </si>
  <si>
    <t xml:space="preserve"> -  ОАО "Татнефть", 1-03-00161-А</t>
  </si>
  <si>
    <t>- ОАО "Сберегательный банк РФ", 20301481B</t>
  </si>
  <si>
    <t>ООО УК "БКСБ"                                                                      _____________   А.З. Шайхиева</t>
  </si>
  <si>
    <t>Сотрудник, ответственный за</t>
  </si>
  <si>
    <t>ведение внутреннего учета фонда                                    _______________ О.Н. Гамалеева</t>
  </si>
  <si>
    <t>ООО УК "БКСБ"                                                                                                               _____________  А.З. Шайхиева</t>
  </si>
  <si>
    <t>ведение внутреннего учета фонда                                                                                _______________О.Н. Гамалеева</t>
  </si>
  <si>
    <t>ООО УК "БКСБ"                                                                                     _____________  А.З. Шайхиева</t>
  </si>
  <si>
    <t>ведение внутреннего учета фонда                                                            _______________О.Н. Гамалеева</t>
  </si>
  <si>
    <t>ООО УК "БКСБ"                                                                                                                               __________________А.З. Шайхиева</t>
  </si>
  <si>
    <t>ведение внутреннего учета фонда                                                                                                        _______________О.Н. Гамалеева</t>
  </si>
  <si>
    <t>А.З.Шайхиева</t>
  </si>
  <si>
    <t>Сотрудник,</t>
  </si>
  <si>
    <t>ответственный за ведение внутреннего учета Фонда</t>
  </si>
  <si>
    <t>О.Н. Гамалеева</t>
  </si>
  <si>
    <t xml:space="preserve"> - ОАО "Сургутнефтегаз", 2-01-00155-A</t>
  </si>
  <si>
    <t>Местоположение УК: 450006, г.Уфа, ул.Цюрупы, д.151/1, оф.5, тел (347) 246-39-90</t>
  </si>
  <si>
    <t xml:space="preserve">                                               ________________</t>
  </si>
  <si>
    <t xml:space="preserve">                                                                                                                                                                                          </t>
  </si>
  <si>
    <t>подпись</t>
  </si>
  <si>
    <r>
      <t xml:space="preserve"> - в ОАО АКБ "БАШКОМСНАББАНК", </t>
    </r>
    <r>
      <rPr>
        <i/>
        <sz val="14"/>
        <rFont val="Times New Roman"/>
        <family val="1"/>
      </rPr>
      <t>Договор № 66-07 от 24.09.2008</t>
    </r>
  </si>
  <si>
    <r>
      <t>ИТОГО АКТИВОВ</t>
    </r>
    <r>
      <rPr>
        <sz val="14"/>
        <rFont val="Times New Roman"/>
        <family val="1"/>
      </rPr>
      <t xml:space="preserve"> (строки 100 + 200 + 300 + 400 + 500 + 600 + 700 + 800 + 900 + 1000 + 1100 + 1200)</t>
    </r>
  </si>
  <si>
    <t>ООО УК "БКСБ"                                                                                                                                                            _____________ А.З. Шайхиева</t>
  </si>
  <si>
    <t>ведение внутреннего учета фонда                                                                                                                            _______________О.Н. Гамалеева</t>
  </si>
  <si>
    <t>Полное фирменное наименование управляющей компании: Общество с ограниченной ответственностью</t>
  </si>
  <si>
    <t>Управляющая компания "БКСБ"</t>
  </si>
  <si>
    <t>Лицензия ФКЦБ России №21-000-1-00547 от 01 апреля 2008 г.</t>
  </si>
  <si>
    <t>- ОАО "Интер РАО АОО2" - оа, 1-03-33498-Е</t>
  </si>
  <si>
    <r>
      <t xml:space="preserve">Полное фирменное наименование управляющей компании:        </t>
    </r>
    <r>
      <rPr>
        <i/>
        <sz val="14"/>
        <rFont val="Times New Roman"/>
        <family val="1"/>
      </rPr>
      <t xml:space="preserve">                    </t>
    </r>
  </si>
  <si>
    <r>
      <t xml:space="preserve"> - в ОАО АКБ "Башкомснаббанк", </t>
    </r>
    <r>
      <rPr>
        <i/>
        <sz val="14"/>
        <rFont val="Times New Roman"/>
        <family val="1"/>
      </rPr>
      <t>Договор № 058-07 от 30.10.2007</t>
    </r>
  </si>
  <si>
    <r>
      <t xml:space="preserve"> - в ОАО АКБ "Башкомснаббанк", </t>
    </r>
    <r>
      <rPr>
        <i/>
        <sz val="14"/>
        <rFont val="Times New Roman"/>
        <family val="1"/>
      </rPr>
      <t>Договор № 66-07 от 24.09.2008</t>
    </r>
  </si>
  <si>
    <t>30.09.2013 г.</t>
  </si>
  <si>
    <t>Оценочная стоимость                   на 30.09.2013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</si>
</sst>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0000"/>
    <numFmt numFmtId="168" formatCode="0.0000000"/>
    <numFmt numFmtId="169" formatCode="#,##0.00_р_."/>
    <numFmt numFmtId="170" formatCode="#,##0.0000"/>
    <numFmt numFmtId="171" formatCode="0_ ;[Red]\-0\ "/>
    <numFmt numFmtId="172" formatCode="#,##0_ ;[Red]\-#,##0\ "/>
    <numFmt numFmtId="173" formatCode="[$-FC19]d\ mmmm\ yyyy\ &quot;г.&quot;"/>
    <numFmt numFmtId="174" formatCode="dd/mm/yy;@"/>
    <numFmt numFmtId="175" formatCode="#,##0.00000"/>
    <numFmt numFmtId="176" formatCode="0.00000"/>
    <numFmt numFmtId="177" formatCode="0.000000"/>
    <numFmt numFmtId="178" formatCode="0.0000"/>
    <numFmt numFmtId="179" formatCode="#,##0.000000"/>
    <numFmt numFmtId="180" formatCode="0.0"/>
    <numFmt numFmtId="181" formatCode="#,##0.000"/>
    <numFmt numFmtId="182" formatCode="d\ mmm"/>
    <numFmt numFmtId="183" formatCode="[$€-2]\ ###,000_);[Red]\([$€-2]\ ###,000\)"/>
    <numFmt numFmtId="184" formatCode="0.000000000"/>
    <numFmt numFmtId="185" formatCode="#,##0.0"/>
    <numFmt numFmtId="186" formatCode="#,##0.00000000"/>
    <numFmt numFmtId="187" formatCode="0.000"/>
    <numFmt numFmtId="188" formatCode="0.0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b/>
      <i/>
      <sz val="12"/>
      <name val="Times New Roman"/>
      <family val="1"/>
    </font>
    <font>
      <sz val="8"/>
      <color indexed="8"/>
      <name val="Tahoma"/>
      <family val="2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4"/>
      <color indexed="56"/>
      <name val="Verdana"/>
      <family val="2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1" applyNumberFormat="0" applyAlignment="0" applyProtection="0"/>
    <xf numFmtId="0" fontId="15" fillId="5" borderId="2" applyNumberFormat="0" applyAlignment="0" applyProtection="0"/>
    <xf numFmtId="0" fontId="16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1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3" fontId="4" fillId="0" borderId="0" xfId="0" applyNumberFormat="1" applyFont="1" applyFill="1" applyAlignment="1">
      <alignment horizontal="right" wrapText="1"/>
    </xf>
    <xf numFmtId="14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16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vertical="top" wrapText="1"/>
    </xf>
    <xf numFmtId="3" fontId="4" fillId="0" borderId="21" xfId="0" applyNumberFormat="1" applyFont="1" applyFill="1" applyBorder="1" applyAlignment="1">
      <alignment horizontal="right" vertical="top" wrapText="1"/>
    </xf>
    <xf numFmtId="49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49" fontId="4" fillId="0" borderId="2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9" fontId="4" fillId="0" borderId="24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4" fillId="0" borderId="25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14" fontId="3" fillId="0" borderId="0" xfId="0" applyNumberFormat="1" applyFont="1" applyAlignment="1">
      <alignment horizontal="left"/>
    </xf>
    <xf numFmtId="171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3" fontId="7" fillId="17" borderId="0" xfId="0" applyNumberFormat="1" applyFont="1" applyFill="1" applyAlignment="1">
      <alignment/>
    </xf>
    <xf numFmtId="0" fontId="7" fillId="17" borderId="0" xfId="0" applyFont="1" applyFill="1" applyAlignment="1">
      <alignment/>
    </xf>
    <xf numFmtId="0" fontId="8" fillId="17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/>
    </xf>
    <xf numFmtId="3" fontId="4" fillId="18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top" wrapText="1"/>
    </xf>
    <xf numFmtId="0" fontId="4" fillId="0" borderId="33" xfId="0" applyFont="1" applyFill="1" applyBorder="1" applyAlignment="1">
      <alignment horizontal="center" vertical="center" wrapText="1"/>
    </xf>
    <xf numFmtId="3" fontId="10" fillId="5" borderId="0" xfId="0" applyNumberFormat="1" applyFont="1" applyFill="1" applyAlignment="1">
      <alignment vertical="top" wrapText="1"/>
    </xf>
    <xf numFmtId="49" fontId="4" fillId="0" borderId="0" xfId="0" applyNumberFormat="1" applyFont="1" applyFill="1" applyAlignment="1">
      <alignment wrapText="1"/>
    </xf>
    <xf numFmtId="0" fontId="4" fillId="0" borderId="34" xfId="0" applyFont="1" applyFill="1" applyBorder="1" applyAlignment="1">
      <alignment horizontal="right" vertical="top" wrapText="1"/>
    </xf>
    <xf numFmtId="0" fontId="4" fillId="0" borderId="35" xfId="0" applyFont="1" applyFill="1" applyBorder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4" fillId="0" borderId="36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39" xfId="0" applyFont="1" applyFill="1" applyBorder="1" applyAlignment="1">
      <alignment horizontal="left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55" xfId="0" applyNumberFormat="1" applyFont="1" applyFill="1" applyBorder="1" applyAlignment="1">
      <alignment horizontal="right" vertical="center" wrapText="1"/>
    </xf>
    <xf numFmtId="167" fontId="4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4" fontId="11" fillId="19" borderId="0" xfId="0" applyNumberFormat="1" applyFont="1" applyFill="1" applyAlignment="1">
      <alignment/>
    </xf>
    <xf numFmtId="4" fontId="27" fillId="19" borderId="0" xfId="0" applyNumberFormat="1" applyFont="1" applyFill="1" applyAlignment="1">
      <alignment/>
    </xf>
    <xf numFmtId="181" fontId="35" fillId="0" borderId="0" xfId="0" applyNumberFormat="1" applyFont="1" applyFill="1" applyAlignment="1">
      <alignment/>
    </xf>
    <xf numFmtId="0" fontId="4" fillId="19" borderId="0" xfId="0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/>
    </xf>
    <xf numFmtId="1" fontId="4" fillId="0" borderId="21" xfId="0" applyNumberFormat="1" applyFont="1" applyFill="1" applyBorder="1" applyAlignment="1">
      <alignment horizontal="right" vertical="top" wrapText="1"/>
    </xf>
    <xf numFmtId="1" fontId="4" fillId="0" borderId="56" xfId="0" applyNumberFormat="1" applyFont="1" applyFill="1" applyBorder="1" applyAlignment="1">
      <alignment horizontal="right" vertical="top" wrapText="1"/>
    </xf>
    <xf numFmtId="1" fontId="4" fillId="0" borderId="11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" fontId="4" fillId="0" borderId="57" xfId="0" applyNumberFormat="1" applyFont="1" applyFill="1" applyBorder="1" applyAlignment="1">
      <alignment horizontal="right" vertical="top" wrapText="1"/>
    </xf>
    <xf numFmtId="1" fontId="4" fillId="0" borderId="57" xfId="0" applyNumberFormat="1" applyFont="1" applyFill="1" applyBorder="1" applyAlignment="1">
      <alignment vertical="top" wrapText="1"/>
    </xf>
    <xf numFmtId="1" fontId="4" fillId="0" borderId="58" xfId="0" applyNumberFormat="1" applyFont="1" applyFill="1" applyBorder="1" applyAlignment="1">
      <alignment horizontal="right" vertical="top" wrapText="1"/>
    </xf>
    <xf numFmtId="1" fontId="4" fillId="0" borderId="23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Fill="1" applyBorder="1" applyAlignment="1">
      <alignment vertical="top" wrapText="1"/>
    </xf>
    <xf numFmtId="1" fontId="4" fillId="0" borderId="19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68" fontId="4" fillId="0" borderId="55" xfId="0" applyNumberFormat="1" applyFont="1" applyFill="1" applyBorder="1" applyAlignment="1">
      <alignment horizontal="right" vertical="center" wrapText="1"/>
    </xf>
    <xf numFmtId="168" fontId="4" fillId="0" borderId="55" xfId="0" applyNumberFormat="1" applyFont="1" applyFill="1" applyBorder="1" applyAlignment="1">
      <alignment horizontal="right" vertical="top" wrapText="1"/>
    </xf>
    <xf numFmtId="1" fontId="4" fillId="0" borderId="59" xfId="0" applyNumberFormat="1" applyFont="1" applyFill="1" applyBorder="1" applyAlignment="1">
      <alignment horizontal="right" vertical="top" wrapText="1"/>
    </xf>
    <xf numFmtId="2" fontId="4" fillId="0" borderId="40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 horizontal="right"/>
    </xf>
    <xf numFmtId="2" fontId="4" fillId="0" borderId="44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 horizontal="right"/>
    </xf>
    <xf numFmtId="2" fontId="4" fillId="0" borderId="4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37" xfId="0" applyNumberFormat="1" applyFont="1" applyFill="1" applyBorder="1" applyAlignment="1">
      <alignment horizontal="right"/>
    </xf>
    <xf numFmtId="2" fontId="4" fillId="0" borderId="37" xfId="0" applyNumberFormat="1" applyFont="1" applyFill="1" applyBorder="1" applyAlignment="1">
      <alignment horizontal="center"/>
    </xf>
    <xf numFmtId="2" fontId="4" fillId="0" borderId="44" xfId="43" applyNumberFormat="1" applyFont="1" applyFill="1" applyBorder="1" applyAlignment="1">
      <alignment horizontal="right"/>
    </xf>
    <xf numFmtId="2" fontId="4" fillId="0" borderId="47" xfId="0" applyNumberFormat="1" applyFont="1" applyFill="1" applyBorder="1" applyAlignment="1">
      <alignment horizontal="right" vertical="center"/>
    </xf>
    <xf numFmtId="168" fontId="4" fillId="0" borderId="44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vertical="top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9" fillId="0" borderId="2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top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49" fontId="30" fillId="0" borderId="39" xfId="0" applyNumberFormat="1" applyFont="1" applyFill="1" applyBorder="1" applyAlignment="1">
      <alignment vertical="top" wrapText="1"/>
    </xf>
    <xf numFmtId="0" fontId="30" fillId="0" borderId="19" xfId="0" applyFont="1" applyFill="1" applyBorder="1" applyAlignment="1">
      <alignment horizontal="center" vertical="center" wrapText="1"/>
    </xf>
    <xf numFmtId="1" fontId="30" fillId="0" borderId="35" xfId="0" applyNumberFormat="1" applyFont="1" applyFill="1" applyBorder="1" applyAlignment="1">
      <alignment horizontal="right" vertical="center"/>
    </xf>
    <xf numFmtId="4" fontId="30" fillId="0" borderId="19" xfId="0" applyNumberFormat="1" applyFont="1" applyFill="1" applyBorder="1" applyAlignment="1">
      <alignment vertical="center" wrapText="1"/>
    </xf>
    <xf numFmtId="0" fontId="30" fillId="0" borderId="60" xfId="0" applyFont="1" applyFill="1" applyBorder="1" applyAlignment="1">
      <alignment horizontal="center" vertical="center" wrapText="1"/>
    </xf>
    <xf numFmtId="49" fontId="29" fillId="0" borderId="45" xfId="0" applyNumberFormat="1" applyFont="1" applyFill="1" applyBorder="1" applyAlignment="1">
      <alignment vertical="top" wrapText="1"/>
    </xf>
    <xf numFmtId="0" fontId="29" fillId="0" borderId="18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right" vertical="center" wrapText="1"/>
    </xf>
    <xf numFmtId="4" fontId="30" fillId="0" borderId="17" xfId="0" applyNumberFormat="1" applyFont="1" applyFill="1" applyBorder="1" applyAlignment="1">
      <alignment vertical="center" wrapText="1"/>
    </xf>
    <xf numFmtId="0" fontId="29" fillId="0" borderId="61" xfId="0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vertical="center" wrapText="1"/>
    </xf>
    <xf numFmtId="49" fontId="29" fillId="0" borderId="16" xfId="0" applyNumberFormat="1" applyFont="1" applyFill="1" applyBorder="1" applyAlignment="1">
      <alignment/>
    </xf>
    <xf numFmtId="49" fontId="29" fillId="0" borderId="16" xfId="0" applyNumberFormat="1" applyFont="1" applyFill="1" applyBorder="1" applyAlignment="1">
      <alignment vertical="top" wrapText="1"/>
    </xf>
    <xf numFmtId="4" fontId="29" fillId="0" borderId="19" xfId="0" applyNumberFormat="1" applyFont="1" applyFill="1" applyBorder="1" applyAlignment="1">
      <alignment vertical="center" wrapText="1"/>
    </xf>
    <xf numFmtId="49" fontId="30" fillId="0" borderId="22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center" wrapText="1"/>
    </xf>
    <xf numFmtId="1" fontId="30" fillId="0" borderId="43" xfId="0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vertical="center" wrapText="1"/>
    </xf>
    <xf numFmtId="0" fontId="30" fillId="0" borderId="59" xfId="0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vertical="center" wrapText="1"/>
    </xf>
    <xf numFmtId="49" fontId="29" fillId="0" borderId="39" xfId="0" applyNumberFormat="1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 vertical="center" wrapText="1"/>
    </xf>
    <xf numFmtId="1" fontId="29" fillId="0" borderId="35" xfId="0" applyNumberFormat="1" applyFont="1" applyFill="1" applyBorder="1" applyAlignment="1">
      <alignment horizontal="right" vertical="center" wrapText="1"/>
    </xf>
    <xf numFmtId="0" fontId="29" fillId="0" borderId="60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vertical="top" wrapText="1"/>
    </xf>
    <xf numFmtId="0" fontId="30" fillId="0" borderId="18" xfId="0" applyFont="1" applyFill="1" applyBorder="1" applyAlignment="1">
      <alignment horizontal="center" vertical="center" wrapText="1"/>
    </xf>
    <xf numFmtId="1" fontId="30" fillId="0" borderId="18" xfId="0" applyNumberFormat="1" applyFont="1" applyFill="1" applyBorder="1" applyAlignment="1">
      <alignment horizontal="right" vertical="center" wrapText="1"/>
    </xf>
    <xf numFmtId="0" fontId="30" fillId="0" borderId="62" xfId="0" applyFont="1" applyFill="1" applyBorder="1" applyAlignment="1">
      <alignment horizontal="center" vertical="center" wrapText="1"/>
    </xf>
    <xf numFmtId="49" fontId="29" fillId="0" borderId="63" xfId="0" applyNumberFormat="1" applyFont="1" applyFill="1" applyBorder="1" applyAlignment="1">
      <alignment vertical="top" wrapText="1"/>
    </xf>
    <xf numFmtId="0" fontId="29" fillId="0" borderId="17" xfId="0" applyFont="1" applyFill="1" applyBorder="1" applyAlignment="1">
      <alignment horizontal="center" vertical="center" wrapText="1"/>
    </xf>
    <xf numFmtId="1" fontId="29" fillId="0" borderId="56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29" fillId="0" borderId="64" xfId="0" applyFont="1" applyFill="1" applyBorder="1" applyAlignment="1">
      <alignment horizontal="center" vertical="center" wrapText="1"/>
    </xf>
    <xf numFmtId="49" fontId="30" fillId="0" borderId="42" xfId="0" applyNumberFormat="1" applyFont="1" applyFill="1" applyBorder="1" applyAlignment="1">
      <alignment vertical="top" wrapText="1"/>
    </xf>
    <xf numFmtId="1" fontId="30" fillId="0" borderId="65" xfId="0" applyNumberFormat="1" applyFont="1" applyFill="1" applyBorder="1" applyAlignment="1">
      <alignment horizontal="right" vertical="center" wrapText="1"/>
    </xf>
    <xf numFmtId="0" fontId="29" fillId="0" borderId="59" xfId="0" applyFont="1" applyFill="1" applyBorder="1" applyAlignment="1">
      <alignment horizontal="center" vertical="center" wrapText="1"/>
    </xf>
    <xf numFmtId="1" fontId="29" fillId="0" borderId="57" xfId="0" applyNumberFormat="1" applyFont="1" applyFill="1" applyBorder="1" applyAlignment="1">
      <alignment horizontal="right" vertical="center" wrapText="1"/>
    </xf>
    <xf numFmtId="4" fontId="29" fillId="0" borderId="61" xfId="0" applyNumberFormat="1" applyFont="1" applyFill="1" applyBorder="1" applyAlignment="1">
      <alignment horizontal="right" vertical="center" wrapText="1"/>
    </xf>
    <xf numFmtId="4" fontId="29" fillId="0" borderId="62" xfId="0" applyNumberFormat="1" applyFont="1" applyFill="1" applyBorder="1" applyAlignment="1">
      <alignment vertical="center" wrapText="1"/>
    </xf>
    <xf numFmtId="4" fontId="29" fillId="0" borderId="57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1" fontId="29" fillId="0" borderId="0" xfId="0" applyNumberFormat="1" applyFont="1" applyFill="1" applyAlignment="1">
      <alignment/>
    </xf>
    <xf numFmtId="1" fontId="30" fillId="19" borderId="57" xfId="0" applyNumberFormat="1" applyFont="1" applyFill="1" applyBorder="1" applyAlignment="1">
      <alignment horizontal="right" vertical="center" wrapText="1"/>
    </xf>
    <xf numFmtId="4" fontId="30" fillId="0" borderId="57" xfId="0" applyNumberFormat="1" applyFont="1" applyFill="1" applyBorder="1" applyAlignment="1">
      <alignment horizontal="right" vertical="center" wrapText="1"/>
    </xf>
    <xf numFmtId="49" fontId="29" fillId="0" borderId="45" xfId="0" applyNumberFormat="1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>
      <alignment horizontal="right" vertical="center" wrapText="1"/>
    </xf>
    <xf numFmtId="1" fontId="30" fillId="0" borderId="57" xfId="0" applyNumberFormat="1" applyFont="1" applyFill="1" applyBorder="1" applyAlignment="1">
      <alignment horizontal="right" vertical="center" wrapText="1"/>
    </xf>
    <xf numFmtId="4" fontId="30" fillId="0" borderId="18" xfId="0" applyNumberFormat="1" applyFont="1" applyFill="1" applyBorder="1" applyAlignment="1">
      <alignment vertical="center" wrapText="1"/>
    </xf>
    <xf numFmtId="1" fontId="29" fillId="0" borderId="18" xfId="0" applyNumberFormat="1" applyFont="1" applyFill="1" applyBorder="1" applyAlignment="1">
      <alignment horizontal="right" vertical="center"/>
    </xf>
    <xf numFmtId="1" fontId="29" fillId="0" borderId="57" xfId="0" applyNumberFormat="1" applyFont="1" applyFill="1" applyBorder="1" applyAlignment="1">
      <alignment horizontal="right" vertical="center"/>
    </xf>
    <xf numFmtId="49" fontId="30" fillId="0" borderId="22" xfId="0" applyNumberFormat="1" applyFont="1" applyFill="1" applyBorder="1" applyAlignment="1">
      <alignment horizontal="left" vertical="top" wrapText="1"/>
    </xf>
    <xf numFmtId="1" fontId="30" fillId="0" borderId="10" xfId="0" applyNumberFormat="1" applyFont="1" applyFill="1" applyBorder="1" applyAlignment="1">
      <alignment horizontal="right" vertical="center" wrapText="1"/>
    </xf>
    <xf numFmtId="0" fontId="29" fillId="0" borderId="55" xfId="0" applyFont="1" applyFill="1" applyBorder="1" applyAlignment="1">
      <alignment horizontal="center" vertical="center" wrapText="1"/>
    </xf>
    <xf numFmtId="3" fontId="29" fillId="0" borderId="66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29" fillId="0" borderId="57" xfId="0" applyNumberFormat="1" applyFont="1" applyFill="1" applyBorder="1" applyAlignment="1">
      <alignment horizontal="right" vertical="center" wrapText="1"/>
    </xf>
    <xf numFmtId="3" fontId="29" fillId="0" borderId="18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>
      <alignment horizontal="right" vertical="center" wrapText="1"/>
    </xf>
    <xf numFmtId="4" fontId="29" fillId="0" borderId="67" xfId="0" applyNumberFormat="1" applyFont="1" applyFill="1" applyBorder="1" applyAlignment="1">
      <alignment vertical="center" wrapText="1"/>
    </xf>
    <xf numFmtId="3" fontId="30" fillId="0" borderId="0" xfId="0" applyNumberFormat="1" applyFont="1" applyFill="1" applyAlignment="1">
      <alignment/>
    </xf>
    <xf numFmtId="4" fontId="29" fillId="0" borderId="10" xfId="0" applyNumberFormat="1" applyFont="1" applyFill="1" applyBorder="1" applyAlignment="1">
      <alignment horizontal="right" vertical="center" wrapText="1"/>
    </xf>
    <xf numFmtId="0" fontId="30" fillId="0" borderId="55" xfId="0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>
      <alignment horizontal="right" vertical="center" wrapText="1"/>
    </xf>
    <xf numFmtId="49" fontId="30" fillId="0" borderId="63" xfId="0" applyNumberFormat="1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4" fontId="29" fillId="0" borderId="55" xfId="0" applyNumberFormat="1" applyFont="1" applyFill="1" applyBorder="1" applyAlignment="1">
      <alignment vertical="center" wrapText="1"/>
    </xf>
    <xf numFmtId="49" fontId="29" fillId="0" borderId="15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vertical="top" wrapText="1"/>
    </xf>
    <xf numFmtId="3" fontId="30" fillId="0" borderId="17" xfId="0" applyNumberFormat="1" applyFont="1" applyFill="1" applyBorder="1" applyAlignment="1">
      <alignment horizontal="right" vertical="center" wrapText="1"/>
    </xf>
    <xf numFmtId="49" fontId="30" fillId="0" borderId="12" xfId="0" applyNumberFormat="1" applyFont="1" applyFill="1" applyBorder="1" applyAlignment="1">
      <alignment vertical="top" wrapText="1"/>
    </xf>
    <xf numFmtId="0" fontId="30" fillId="0" borderId="68" xfId="0" applyFont="1" applyFill="1" applyBorder="1" applyAlignment="1">
      <alignment horizontal="center" vertical="center" wrapText="1"/>
    </xf>
    <xf numFmtId="1" fontId="30" fillId="0" borderId="68" xfId="0" applyNumberFormat="1" applyFont="1" applyFill="1" applyBorder="1" applyAlignment="1">
      <alignment horizontal="right" vertical="center" wrapText="1"/>
    </xf>
    <xf numFmtId="3" fontId="30" fillId="0" borderId="68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 wrapText="1"/>
    </xf>
    <xf numFmtId="14" fontId="30" fillId="0" borderId="0" xfId="0" applyNumberFormat="1" applyFont="1" applyAlignment="1">
      <alignment horizontal="left"/>
    </xf>
    <xf numFmtId="14" fontId="30" fillId="0" borderId="0" xfId="0" applyNumberFormat="1" applyFont="1" applyBorder="1" applyAlignment="1">
      <alignment horizontal="left"/>
    </xf>
    <xf numFmtId="0" fontId="29" fillId="0" borderId="27" xfId="0" applyFont="1" applyBorder="1" applyAlignment="1">
      <alignment horizontal="center" vertical="top" wrapText="1"/>
    </xf>
    <xf numFmtId="0" fontId="29" fillId="0" borderId="28" xfId="0" applyFont="1" applyFill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14" fontId="29" fillId="0" borderId="30" xfId="0" applyNumberFormat="1" applyFont="1" applyFill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5" xfId="0" applyFont="1" applyBorder="1" applyAlignment="1">
      <alignment vertical="top" wrapText="1"/>
    </xf>
    <xf numFmtId="49" fontId="29" fillId="0" borderId="19" xfId="0" applyNumberFormat="1" applyFont="1" applyBorder="1" applyAlignment="1">
      <alignment horizontal="center" vertical="top" wrapText="1"/>
    </xf>
    <xf numFmtId="3" fontId="29" fillId="0" borderId="58" xfId="0" applyNumberFormat="1" applyFont="1" applyBorder="1" applyAlignment="1">
      <alignment vertical="top" wrapText="1"/>
    </xf>
    <xf numFmtId="3" fontId="29" fillId="0" borderId="40" xfId="0" applyNumberFormat="1" applyFont="1" applyFill="1" applyBorder="1" applyAlignment="1">
      <alignment vertical="top" wrapText="1"/>
    </xf>
    <xf numFmtId="49" fontId="29" fillId="0" borderId="11" xfId="0" applyNumberFormat="1" applyFont="1" applyBorder="1" applyAlignment="1">
      <alignment horizontal="center" vertical="top" wrapText="1"/>
    </xf>
    <xf numFmtId="1" fontId="29" fillId="0" borderId="35" xfId="0" applyNumberFormat="1" applyFont="1" applyFill="1" applyBorder="1" applyAlignment="1">
      <alignment horizontal="right" vertical="top" wrapText="1"/>
    </xf>
    <xf numFmtId="1" fontId="29" fillId="0" borderId="41" xfId="0" applyNumberFormat="1" applyFont="1" applyFill="1" applyBorder="1" applyAlignment="1">
      <alignment horizontal="right" vertical="top" wrapText="1"/>
    </xf>
    <xf numFmtId="1" fontId="29" fillId="0" borderId="10" xfId="0" applyNumberFormat="1" applyFont="1" applyBorder="1" applyAlignment="1">
      <alignment horizontal="right"/>
    </xf>
    <xf numFmtId="0" fontId="29" fillId="0" borderId="22" xfId="0" applyFont="1" applyBorder="1" applyAlignment="1">
      <alignment vertical="top" wrapText="1"/>
    </xf>
    <xf numFmtId="49" fontId="29" fillId="0" borderId="10" xfId="0" applyNumberFormat="1" applyFont="1" applyBorder="1" applyAlignment="1">
      <alignment horizontal="center" vertical="top" wrapText="1"/>
    </xf>
    <xf numFmtId="1" fontId="29" fillId="0" borderId="65" xfId="0" applyNumberFormat="1" applyFont="1" applyFill="1" applyBorder="1" applyAlignment="1">
      <alignment horizontal="right" vertical="top" wrapText="1"/>
    </xf>
    <xf numFmtId="1" fontId="29" fillId="0" borderId="44" xfId="0" applyNumberFormat="1" applyFont="1" applyFill="1" applyBorder="1" applyAlignment="1">
      <alignment horizontal="right" vertical="top" wrapText="1"/>
    </xf>
    <xf numFmtId="0" fontId="29" fillId="0" borderId="39" xfId="0" applyFont="1" applyBorder="1" applyAlignment="1">
      <alignment vertical="top" wrapText="1"/>
    </xf>
    <xf numFmtId="0" fontId="29" fillId="0" borderId="42" xfId="0" applyFont="1" applyBorder="1" applyAlignment="1">
      <alignment vertical="top" wrapText="1"/>
    </xf>
    <xf numFmtId="0" fontId="29" fillId="0" borderId="19" xfId="0" applyFont="1" applyBorder="1" applyAlignment="1">
      <alignment vertical="top" wrapText="1"/>
    </xf>
    <xf numFmtId="1" fontId="29" fillId="0" borderId="35" xfId="0" applyNumberFormat="1" applyFont="1" applyFill="1" applyBorder="1" applyAlignment="1">
      <alignment vertical="top" wrapText="1"/>
    </xf>
    <xf numFmtId="1" fontId="29" fillId="0" borderId="41" xfId="0" applyNumberFormat="1" applyFont="1" applyFill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1" fontId="29" fillId="0" borderId="43" xfId="0" applyNumberFormat="1" applyFont="1" applyFill="1" applyBorder="1" applyAlignment="1">
      <alignment vertical="top" wrapText="1"/>
    </xf>
    <xf numFmtId="1" fontId="29" fillId="0" borderId="44" xfId="0" applyNumberFormat="1" applyFont="1" applyFill="1" applyBorder="1" applyAlignment="1">
      <alignment vertical="top" wrapText="1"/>
    </xf>
    <xf numFmtId="1" fontId="29" fillId="0" borderId="44" xfId="0" applyNumberFormat="1" applyFont="1" applyFill="1" applyBorder="1" applyAlignment="1">
      <alignment horizontal="right" vertical="top" wrapText="1"/>
    </xf>
    <xf numFmtId="1" fontId="29" fillId="20" borderId="44" xfId="0" applyNumberFormat="1" applyFont="1" applyFill="1" applyBorder="1" applyAlignment="1">
      <alignment vertical="top" wrapText="1"/>
    </xf>
    <xf numFmtId="49" fontId="29" fillId="0" borderId="16" xfId="0" applyNumberFormat="1" applyFont="1" applyBorder="1" applyAlignment="1">
      <alignment vertical="top" wrapText="1"/>
    </xf>
    <xf numFmtId="49" fontId="29" fillId="0" borderId="17" xfId="0" applyNumberFormat="1" applyFont="1" applyBorder="1" applyAlignment="1">
      <alignment horizontal="center" vertical="top" wrapText="1"/>
    </xf>
    <xf numFmtId="1" fontId="29" fillId="0" borderId="46" xfId="0" applyNumberFormat="1" applyFont="1" applyFill="1" applyBorder="1" applyAlignment="1">
      <alignment horizontal="right" vertical="top" wrapText="1"/>
    </xf>
    <xf numFmtId="49" fontId="29" fillId="0" borderId="15" xfId="0" applyNumberFormat="1" applyFont="1" applyBorder="1" applyAlignment="1">
      <alignment vertical="top" wrapText="1"/>
    </xf>
    <xf numFmtId="49" fontId="29" fillId="0" borderId="22" xfId="0" applyNumberFormat="1" applyFont="1" applyBorder="1" applyAlignment="1">
      <alignment vertical="top" wrapText="1"/>
    </xf>
    <xf numFmtId="1" fontId="29" fillId="0" borderId="56" xfId="0" applyNumberFormat="1" applyFont="1" applyFill="1" applyBorder="1" applyAlignment="1">
      <alignment horizontal="right" vertical="top" wrapText="1"/>
    </xf>
    <xf numFmtId="49" fontId="29" fillId="0" borderId="25" xfId="0" applyNumberFormat="1" applyFont="1" applyBorder="1" applyAlignment="1">
      <alignment horizontal="center" vertical="top" wrapText="1"/>
    </xf>
    <xf numFmtId="49" fontId="29" fillId="0" borderId="70" xfId="0" applyNumberFormat="1" applyFont="1" applyBorder="1" applyAlignment="1">
      <alignment horizontal="center" vertical="top" wrapText="1"/>
    </xf>
    <xf numFmtId="1" fontId="29" fillId="0" borderId="71" xfId="0" applyNumberFormat="1" applyFont="1" applyFill="1" applyBorder="1" applyAlignment="1">
      <alignment horizontal="center" vertical="top" wrapText="1"/>
    </xf>
    <xf numFmtId="1" fontId="29" fillId="0" borderId="54" xfId="0" applyNumberFormat="1" applyFont="1" applyFill="1" applyBorder="1" applyAlignment="1">
      <alignment horizontal="center" vertical="top" wrapText="1"/>
    </xf>
    <xf numFmtId="49" fontId="29" fillId="0" borderId="32" xfId="0" applyNumberFormat="1" applyFont="1" applyBorder="1" applyAlignment="1">
      <alignment vertical="top" wrapText="1"/>
    </xf>
    <xf numFmtId="49" fontId="29" fillId="0" borderId="33" xfId="0" applyNumberFormat="1" applyFont="1" applyBorder="1" applyAlignment="1">
      <alignment horizontal="center" vertical="top" wrapText="1"/>
    </xf>
    <xf numFmtId="1" fontId="29" fillId="0" borderId="72" xfId="0" applyNumberFormat="1" applyFont="1" applyFill="1" applyBorder="1" applyAlignment="1">
      <alignment horizontal="right" vertical="top" wrapText="1"/>
    </xf>
    <xf numFmtId="1" fontId="29" fillId="0" borderId="47" xfId="0" applyNumberFormat="1" applyFont="1" applyFill="1" applyBorder="1" applyAlignment="1">
      <alignment horizontal="right" vertical="top" wrapText="1"/>
    </xf>
    <xf numFmtId="49" fontId="29" fillId="0" borderId="12" xfId="0" applyNumberFormat="1" applyFont="1" applyBorder="1" applyAlignment="1">
      <alignment horizontal="center" vertical="top" wrapText="1"/>
    </xf>
    <xf numFmtId="49" fontId="29" fillId="0" borderId="68" xfId="0" applyNumberFormat="1" applyFont="1" applyBorder="1" applyAlignment="1">
      <alignment horizontal="center" vertical="top" wrapText="1"/>
    </xf>
    <xf numFmtId="1" fontId="29" fillId="0" borderId="73" xfId="0" applyNumberFormat="1" applyFont="1" applyFill="1" applyBorder="1" applyAlignment="1">
      <alignment horizontal="center" vertical="top" wrapText="1"/>
    </xf>
    <xf numFmtId="1" fontId="29" fillId="0" borderId="37" xfId="0" applyNumberFormat="1" applyFont="1" applyFill="1" applyBorder="1" applyAlignment="1">
      <alignment horizontal="center" vertical="top" wrapText="1"/>
    </xf>
    <xf numFmtId="49" fontId="29" fillId="0" borderId="74" xfId="0" applyNumberFormat="1" applyFont="1" applyBorder="1" applyAlignment="1">
      <alignment horizontal="center" vertical="top" wrapText="1"/>
    </xf>
    <xf numFmtId="1" fontId="29" fillId="0" borderId="0" xfId="0" applyNumberFormat="1" applyFont="1" applyFill="1" applyBorder="1" applyAlignment="1">
      <alignment horizontal="right" vertical="top" wrapText="1"/>
    </xf>
    <xf numFmtId="1" fontId="29" fillId="0" borderId="54" xfId="0" applyNumberFormat="1" applyFont="1" applyFill="1" applyBorder="1" applyAlignment="1">
      <alignment horizontal="right" vertical="top" wrapText="1"/>
    </xf>
    <xf numFmtId="49" fontId="29" fillId="0" borderId="24" xfId="0" applyNumberFormat="1" applyFont="1" applyBorder="1" applyAlignment="1">
      <alignment vertical="top" wrapText="1"/>
    </xf>
    <xf numFmtId="49" fontId="29" fillId="0" borderId="25" xfId="0" applyNumberFormat="1" applyFont="1" applyBorder="1" applyAlignment="1">
      <alignment vertical="top" wrapText="1"/>
    </xf>
    <xf numFmtId="49" fontId="29" fillId="0" borderId="29" xfId="0" applyNumberFormat="1" applyFont="1" applyBorder="1" applyAlignment="1">
      <alignment horizontal="center" vertical="top" wrapText="1"/>
    </xf>
    <xf numFmtId="1" fontId="29" fillId="0" borderId="36" xfId="0" applyNumberFormat="1" applyFont="1" applyFill="1" applyBorder="1" applyAlignment="1">
      <alignment horizontal="right" vertical="top" wrapText="1"/>
    </xf>
    <xf numFmtId="49" fontId="29" fillId="0" borderId="37" xfId="0" applyNumberFormat="1" applyFont="1" applyBorder="1" applyAlignment="1">
      <alignment vertical="top" wrapText="1"/>
    </xf>
    <xf numFmtId="49" fontId="29" fillId="0" borderId="13" xfId="0" applyNumberFormat="1" applyFont="1" applyBorder="1" applyAlignment="1">
      <alignment horizontal="center" vertical="top" wrapText="1"/>
    </xf>
    <xf numFmtId="1" fontId="29" fillId="0" borderId="73" xfId="0" applyNumberFormat="1" applyFont="1" applyFill="1" applyBorder="1" applyAlignment="1">
      <alignment horizontal="right" vertical="top" wrapText="1"/>
    </xf>
    <xf numFmtId="1" fontId="29" fillId="0" borderId="37" xfId="0" applyNumberFormat="1" applyFont="1" applyFill="1" applyBorder="1" applyAlignment="1">
      <alignment horizontal="right" vertical="top" wrapText="1"/>
    </xf>
    <xf numFmtId="0" fontId="33" fillId="5" borderId="0" xfId="0" applyFont="1" applyFill="1" applyBorder="1" applyAlignment="1">
      <alignment horizontal="right" vertical="top"/>
    </xf>
    <xf numFmtId="49" fontId="29" fillId="0" borderId="0" xfId="0" applyNumberFormat="1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49" fontId="2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24" xfId="0" applyFont="1" applyBorder="1" applyAlignment="1">
      <alignment vertical="top" wrapText="1"/>
    </xf>
    <xf numFmtId="0" fontId="29" fillId="0" borderId="25" xfId="0" applyFont="1" applyBorder="1" applyAlignment="1">
      <alignment vertical="top" wrapText="1"/>
    </xf>
    <xf numFmtId="49" fontId="29" fillId="0" borderId="17" xfId="0" applyNumberFormat="1" applyFont="1" applyBorder="1" applyAlignment="1">
      <alignment horizontal="center" vertical="top" wrapText="1"/>
    </xf>
    <xf numFmtId="49" fontId="29" fillId="0" borderId="19" xfId="0" applyNumberFormat="1" applyFont="1" applyBorder="1" applyAlignment="1">
      <alignment horizontal="center" vertical="top" wrapText="1"/>
    </xf>
    <xf numFmtId="1" fontId="29" fillId="0" borderId="21" xfId="0" applyNumberFormat="1" applyFont="1" applyFill="1" applyBorder="1" applyAlignment="1">
      <alignment horizontal="right" vertical="top" wrapText="1"/>
    </xf>
    <xf numFmtId="1" fontId="29" fillId="0" borderId="67" xfId="0" applyNumberFormat="1" applyFont="1" applyFill="1" applyBorder="1" applyAlignment="1">
      <alignment horizontal="right" vertical="top" wrapText="1"/>
    </xf>
    <xf numFmtId="1" fontId="29" fillId="0" borderId="46" xfId="0" applyNumberFormat="1" applyFont="1" applyFill="1" applyBorder="1" applyAlignment="1">
      <alignment horizontal="right" vertical="top" wrapText="1"/>
    </xf>
    <xf numFmtId="1" fontId="29" fillId="0" borderId="41" xfId="0" applyNumberFormat="1" applyFont="1" applyFill="1" applyBorder="1" applyAlignment="1">
      <alignment horizontal="right" vertical="top" wrapText="1"/>
    </xf>
    <xf numFmtId="49" fontId="29" fillId="0" borderId="31" xfId="0" applyNumberFormat="1" applyFont="1" applyBorder="1" applyAlignment="1">
      <alignment horizontal="center" vertical="top" wrapText="1"/>
    </xf>
    <xf numFmtId="1" fontId="29" fillId="0" borderId="75" xfId="0" applyNumberFormat="1" applyFont="1" applyFill="1" applyBorder="1" applyAlignment="1">
      <alignment horizontal="right" vertical="top" wrapText="1"/>
    </xf>
    <xf numFmtId="1" fontId="29" fillId="0" borderId="76" xfId="0" applyNumberFormat="1" applyFont="1" applyFill="1" applyBorder="1" applyAlignment="1">
      <alignment horizontal="right" vertical="top" wrapText="1"/>
    </xf>
    <xf numFmtId="1" fontId="29" fillId="0" borderId="77" xfId="0" applyNumberFormat="1" applyFont="1" applyFill="1" applyBorder="1" applyAlignment="1">
      <alignment horizontal="right" vertical="top" wrapText="1"/>
    </xf>
    <xf numFmtId="1" fontId="29" fillId="0" borderId="54" xfId="0" applyNumberFormat="1" applyFont="1" applyFill="1" applyBorder="1" applyAlignment="1">
      <alignment horizontal="right" vertical="top" wrapText="1"/>
    </xf>
    <xf numFmtId="49" fontId="29" fillId="0" borderId="7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49" fontId="4" fillId="0" borderId="31" xfId="0" applyNumberFormat="1" applyFont="1" applyFill="1" applyBorder="1" applyAlignment="1">
      <alignment horizontal="center" vertical="top" wrapText="1"/>
    </xf>
    <xf numFmtId="49" fontId="4" fillId="0" borderId="70" xfId="0" applyNumberFormat="1" applyFont="1" applyFill="1" applyBorder="1" applyAlignment="1">
      <alignment horizontal="center" vertical="top" wrapText="1"/>
    </xf>
    <xf numFmtId="1" fontId="4" fillId="19" borderId="78" xfId="0" applyNumberFormat="1" applyFont="1" applyFill="1" applyBorder="1" applyAlignment="1">
      <alignment vertical="top" wrapText="1"/>
    </xf>
    <xf numFmtId="1" fontId="4" fillId="19" borderId="10" xfId="0" applyNumberFormat="1" applyFont="1" applyFill="1" applyBorder="1" applyAlignment="1">
      <alignment vertical="top" wrapText="1"/>
    </xf>
    <xf numFmtId="1" fontId="4" fillId="19" borderId="33" xfId="0" applyNumberFormat="1" applyFont="1" applyFill="1" applyBorder="1" applyAlignment="1">
      <alignment vertical="top" wrapText="1"/>
    </xf>
    <xf numFmtId="1" fontId="4" fillId="0" borderId="78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1" fontId="4" fillId="0" borderId="33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56" xfId="0" applyNumberFormat="1" applyFont="1" applyFill="1" applyBorder="1" applyAlignment="1">
      <alignment horizontal="right" vertical="top" wrapText="1"/>
    </xf>
    <xf numFmtId="1" fontId="4" fillId="0" borderId="57" xfId="0" applyNumberFormat="1" applyFont="1" applyFill="1" applyBorder="1" applyAlignment="1">
      <alignment horizontal="right" vertical="top" wrapText="1"/>
    </xf>
    <xf numFmtId="1" fontId="4" fillId="0" borderId="19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14" fontId="3" fillId="0" borderId="36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2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79" xfId="0" applyNumberFormat="1" applyFont="1" applyFill="1" applyBorder="1" applyAlignment="1">
      <alignment/>
    </xf>
    <xf numFmtId="2" fontId="4" fillId="0" borderId="80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 horizontal="right"/>
    </xf>
    <xf numFmtId="2" fontId="4" fillId="0" borderId="59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44" fontId="3" fillId="0" borderId="8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/>
    </xf>
    <xf numFmtId="2" fontId="4" fillId="0" borderId="42" xfId="0" applyNumberFormat="1" applyFont="1" applyFill="1" applyBorder="1" applyAlignment="1">
      <alignment/>
    </xf>
    <xf numFmtId="2" fontId="4" fillId="0" borderId="59" xfId="0" applyNumberFormat="1" applyFont="1" applyFill="1" applyBorder="1" applyAlignment="1">
      <alignment/>
    </xf>
    <xf numFmtId="49" fontId="4" fillId="0" borderId="42" xfId="0" applyNumberFormat="1" applyFont="1" applyFill="1" applyBorder="1" applyAlignment="1">
      <alignment horizontal="left" wrapText="1"/>
    </xf>
    <xf numFmtId="49" fontId="4" fillId="0" borderId="43" xfId="0" applyNumberFormat="1" applyFont="1" applyFill="1" applyBorder="1" applyAlignment="1">
      <alignment horizontal="left" wrapText="1"/>
    </xf>
    <xf numFmtId="49" fontId="4" fillId="0" borderId="4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2" fontId="4" fillId="0" borderId="48" xfId="0" applyNumberFormat="1" applyFont="1" applyFill="1" applyBorder="1" applyAlignment="1">
      <alignment horizontal="right"/>
    </xf>
    <xf numFmtId="2" fontId="4" fillId="0" borderId="82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left" wrapText="1"/>
    </xf>
    <xf numFmtId="49" fontId="4" fillId="0" borderId="58" xfId="0" applyNumberFormat="1" applyFont="1" applyFill="1" applyBorder="1" applyAlignment="1">
      <alignment horizontal="left" wrapText="1"/>
    </xf>
    <xf numFmtId="2" fontId="4" fillId="0" borderId="52" xfId="0" applyNumberFormat="1" applyFont="1" applyFill="1" applyBorder="1" applyAlignment="1">
      <alignment horizontal="right"/>
    </xf>
    <xf numFmtId="2" fontId="4" fillId="0" borderId="83" xfId="0" applyNumberFormat="1" applyFont="1" applyFill="1" applyBorder="1" applyAlignment="1">
      <alignment horizontal="right"/>
    </xf>
    <xf numFmtId="49" fontId="4" fillId="0" borderId="48" xfId="0" applyNumberFormat="1" applyFont="1" applyFill="1" applyBorder="1" applyAlignment="1">
      <alignment horizontal="left" wrapText="1"/>
    </xf>
    <xf numFmtId="49" fontId="4" fillId="0" borderId="49" xfId="0" applyNumberFormat="1" applyFont="1" applyFill="1" applyBorder="1" applyAlignment="1">
      <alignment horizontal="left" wrapText="1"/>
    </xf>
    <xf numFmtId="49" fontId="4" fillId="0" borderId="82" xfId="0" applyNumberFormat="1" applyFont="1" applyFill="1" applyBorder="1" applyAlignment="1">
      <alignment horizontal="left" wrapText="1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/>
    </xf>
    <xf numFmtId="0" fontId="4" fillId="0" borderId="63" xfId="0" applyFont="1" applyFill="1" applyBorder="1" applyAlignment="1">
      <alignment wrapText="1"/>
    </xf>
    <xf numFmtId="0" fontId="4" fillId="0" borderId="66" xfId="0" applyFont="1" applyFill="1" applyBorder="1" applyAlignment="1">
      <alignment/>
    </xf>
    <xf numFmtId="49" fontId="4" fillId="0" borderId="59" xfId="0" applyNumberFormat="1" applyFont="1" applyFill="1" applyBorder="1" applyAlignment="1">
      <alignment horizontal="left" wrapText="1"/>
    </xf>
    <xf numFmtId="0" fontId="4" fillId="0" borderId="68" xfId="0" applyFont="1" applyFill="1" applyBorder="1" applyAlignment="1">
      <alignment horizontal="center"/>
    </xf>
    <xf numFmtId="2" fontId="4" fillId="0" borderId="5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2" fontId="4" fillId="0" borderId="50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43" xfId="0" applyFont="1" applyFill="1" applyBorder="1" applyAlignment="1">
      <alignment horizontal="left" vertical="center" wrapText="1"/>
    </xf>
    <xf numFmtId="168" fontId="4" fillId="0" borderId="42" xfId="0" applyNumberFormat="1" applyFont="1" applyFill="1" applyBorder="1" applyAlignment="1">
      <alignment horizontal="right"/>
    </xf>
    <xf numFmtId="168" fontId="4" fillId="0" borderId="59" xfId="0" applyNumberFormat="1" applyFont="1" applyFill="1" applyBorder="1" applyAlignment="1">
      <alignment horizontal="right"/>
    </xf>
    <xf numFmtId="0" fontId="4" fillId="0" borderId="4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2" fontId="4" fillId="0" borderId="42" xfId="43" applyNumberFormat="1" applyFont="1" applyFill="1" applyBorder="1" applyAlignment="1">
      <alignment horizontal="right"/>
    </xf>
    <xf numFmtId="2" fontId="4" fillId="0" borderId="59" xfId="43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left" wrapText="1"/>
    </xf>
    <xf numFmtId="0" fontId="4" fillId="0" borderId="42" xfId="0" applyNumberFormat="1" applyFont="1" applyFill="1" applyBorder="1" applyAlignment="1">
      <alignment horizontal="left" wrapText="1"/>
    </xf>
    <xf numFmtId="0" fontId="4" fillId="0" borderId="43" xfId="0" applyNumberFormat="1" applyFont="1" applyFill="1" applyBorder="1" applyAlignment="1">
      <alignment horizontal="left" wrapText="1"/>
    </xf>
    <xf numFmtId="0" fontId="4" fillId="0" borderId="59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2" fontId="4" fillId="0" borderId="48" xfId="0" applyNumberFormat="1" applyFont="1" applyFill="1" applyBorder="1" applyAlignment="1">
      <alignment horizontal="right" vertical="center"/>
    </xf>
    <xf numFmtId="2" fontId="4" fillId="0" borderId="8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justify" wrapText="1"/>
    </xf>
    <xf numFmtId="0" fontId="4" fillId="0" borderId="36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view="pageBreakPreview" zoomScale="63" zoomScaleSheetLayoutView="63" workbookViewId="0" topLeftCell="A16">
      <selection activeCell="D44" sqref="D44"/>
    </sheetView>
  </sheetViews>
  <sheetFormatPr defaultColWidth="9.00390625" defaultRowHeight="12.75"/>
  <cols>
    <col min="1" max="1" width="56.375" style="51" customWidth="1"/>
    <col min="2" max="2" width="5.75390625" style="51" customWidth="1"/>
    <col min="3" max="3" width="17.875" style="51" customWidth="1"/>
    <col min="4" max="4" width="27.125" style="12" customWidth="1"/>
    <col min="5" max="16384" width="9.125" style="51" customWidth="1"/>
  </cols>
  <sheetData>
    <row r="1" spans="1:4" ht="18.75">
      <c r="A1" s="361" t="s">
        <v>26</v>
      </c>
      <c r="B1" s="361"/>
      <c r="C1" s="361"/>
      <c r="D1" s="361"/>
    </row>
    <row r="2" spans="1:4" ht="18.75">
      <c r="A2" s="361" t="s">
        <v>30</v>
      </c>
      <c r="B2" s="361"/>
      <c r="C2" s="361"/>
      <c r="D2" s="361"/>
    </row>
    <row r="3" spans="1:4" ht="18.75">
      <c r="A3" s="362" t="s">
        <v>67</v>
      </c>
      <c r="B3" s="362"/>
      <c r="C3" s="362"/>
      <c r="D3" s="362"/>
    </row>
    <row r="4" spans="1:4" ht="18.75">
      <c r="A4" s="362" t="s">
        <v>254</v>
      </c>
      <c r="B4" s="362"/>
      <c r="C4" s="362"/>
      <c r="D4" s="362"/>
    </row>
    <row r="5" spans="1:4" ht="16.5" customHeight="1">
      <c r="A5" s="291"/>
      <c r="B5" s="291"/>
      <c r="C5" s="291"/>
      <c r="D5" s="242"/>
    </row>
    <row r="6" spans="1:14" s="59" customFormat="1" ht="15" customHeight="1">
      <c r="A6" s="292" t="s">
        <v>216</v>
      </c>
      <c r="B6" s="293"/>
      <c r="C6" s="293" t="s">
        <v>217</v>
      </c>
      <c r="D6" s="294"/>
      <c r="E6" s="60"/>
      <c r="F6" s="60"/>
      <c r="G6" s="60"/>
      <c r="N6" s="61"/>
    </row>
    <row r="7" spans="1:14" s="59" customFormat="1" ht="14.25" customHeight="1">
      <c r="A7" s="293" t="s">
        <v>218</v>
      </c>
      <c r="B7" s="293"/>
      <c r="C7" s="293" t="s">
        <v>289</v>
      </c>
      <c r="D7" s="294"/>
      <c r="E7" s="60"/>
      <c r="F7" s="60"/>
      <c r="G7" s="60"/>
      <c r="N7" s="61"/>
    </row>
    <row r="8" spans="1:5" ht="14.25" customHeight="1">
      <c r="A8" s="292" t="s">
        <v>487</v>
      </c>
      <c r="B8" s="295"/>
      <c r="C8" s="295"/>
      <c r="D8" s="296"/>
      <c r="E8" s="62"/>
    </row>
    <row r="9" spans="1:4" ht="18.75" hidden="1">
      <c r="A9" s="297"/>
      <c r="B9" s="291"/>
      <c r="C9" s="291"/>
      <c r="D9" s="242"/>
    </row>
    <row r="10" spans="1:4" ht="18.75">
      <c r="A10" s="297" t="s">
        <v>441</v>
      </c>
      <c r="B10" s="291"/>
      <c r="C10" s="291"/>
      <c r="D10" s="242"/>
    </row>
    <row r="11" spans="1:4" ht="18.75">
      <c r="A11" s="292" t="s">
        <v>485</v>
      </c>
      <c r="B11" s="292"/>
      <c r="C11" s="292"/>
      <c r="D11" s="292"/>
    </row>
    <row r="12" spans="1:4" ht="18.75">
      <c r="A12" s="292" t="s">
        <v>475</v>
      </c>
      <c r="B12" s="292"/>
      <c r="C12" s="292"/>
      <c r="D12" s="292"/>
    </row>
    <row r="13" spans="1:4" ht="18.75">
      <c r="A13" s="297"/>
      <c r="B13" s="291"/>
      <c r="C13" s="291"/>
      <c r="D13" s="242"/>
    </row>
    <row r="14" spans="1:4" ht="22.5" customHeight="1" thickBot="1">
      <c r="A14" s="298" t="str">
        <f>СЧА!D12</f>
        <v>30.09.2013 г.</v>
      </c>
      <c r="B14" s="291"/>
      <c r="C14" s="291"/>
      <c r="D14" s="242" t="s">
        <v>106</v>
      </c>
    </row>
    <row r="15" spans="1:4" ht="37.5">
      <c r="A15" s="363" t="s">
        <v>0</v>
      </c>
      <c r="B15" s="299" t="s">
        <v>1</v>
      </c>
      <c r="C15" s="299" t="s">
        <v>3</v>
      </c>
      <c r="D15" s="300" t="s">
        <v>3</v>
      </c>
    </row>
    <row r="16" spans="1:4" ht="38.25" thickBot="1">
      <c r="A16" s="364"/>
      <c r="B16" s="301" t="s">
        <v>2</v>
      </c>
      <c r="C16" s="301" t="s">
        <v>29</v>
      </c>
      <c r="D16" s="302" t="str">
        <f>СЧА!D12</f>
        <v>30.09.2013 г.</v>
      </c>
    </row>
    <row r="17" spans="1:4" ht="19.5" thickBot="1">
      <c r="A17" s="303">
        <v>1</v>
      </c>
      <c r="B17" s="304">
        <v>2</v>
      </c>
      <c r="C17" s="304">
        <v>3</v>
      </c>
      <c r="D17" s="201">
        <v>4</v>
      </c>
    </row>
    <row r="18" spans="1:4" ht="15" customHeight="1">
      <c r="A18" s="305" t="s">
        <v>27</v>
      </c>
      <c r="B18" s="306"/>
      <c r="C18" s="307"/>
      <c r="D18" s="308"/>
    </row>
    <row r="19" spans="1:4" ht="37.5">
      <c r="A19" s="305" t="s">
        <v>4</v>
      </c>
      <c r="B19" s="309" t="s">
        <v>36</v>
      </c>
      <c r="C19" s="310">
        <v>516</v>
      </c>
      <c r="D19" s="311">
        <f>D21</f>
        <v>27.637719999999998</v>
      </c>
    </row>
    <row r="20" spans="1:4" ht="18.75">
      <c r="A20" s="305" t="s">
        <v>5</v>
      </c>
      <c r="B20" s="309"/>
      <c r="C20" s="310"/>
      <c r="D20" s="311"/>
    </row>
    <row r="21" spans="1:4" ht="18.75">
      <c r="A21" s="305" t="s">
        <v>6</v>
      </c>
      <c r="B21" s="309" t="s">
        <v>37</v>
      </c>
      <c r="C21" s="310">
        <v>516</v>
      </c>
      <c r="D21" s="311">
        <f>'Спр. о стоим. активов'!C16</f>
        <v>27.637719999999998</v>
      </c>
    </row>
    <row r="22" spans="1:4" ht="18.75">
      <c r="A22" s="305" t="s">
        <v>434</v>
      </c>
      <c r="B22" s="309"/>
      <c r="C22" s="310">
        <v>0</v>
      </c>
      <c r="D22" s="311">
        <v>0</v>
      </c>
    </row>
    <row r="23" spans="1:4" ht="18" customHeight="1">
      <c r="A23" s="305" t="s">
        <v>400</v>
      </c>
      <c r="B23" s="309"/>
      <c r="C23" s="310"/>
      <c r="D23" s="311"/>
    </row>
    <row r="24" spans="1:4" ht="18.75">
      <c r="A24" s="305" t="s">
        <v>7</v>
      </c>
      <c r="B24" s="309" t="s">
        <v>38</v>
      </c>
      <c r="C24" s="310"/>
      <c r="D24" s="311"/>
    </row>
    <row r="25" spans="1:4" ht="19.5" customHeight="1">
      <c r="A25" s="305" t="s">
        <v>8</v>
      </c>
      <c r="B25" s="309" t="s">
        <v>39</v>
      </c>
      <c r="C25" s="310">
        <v>0</v>
      </c>
      <c r="D25" s="311">
        <v>0</v>
      </c>
    </row>
    <row r="26" spans="1:4" ht="18.75">
      <c r="A26" s="305" t="s">
        <v>5</v>
      </c>
      <c r="B26" s="309"/>
      <c r="C26" s="310"/>
      <c r="D26" s="311"/>
    </row>
    <row r="27" spans="1:4" ht="18.75">
      <c r="A27" s="305" t="s">
        <v>6</v>
      </c>
      <c r="B27" s="309" t="s">
        <v>40</v>
      </c>
      <c r="C27" s="310">
        <v>0</v>
      </c>
      <c r="D27" s="311">
        <v>0</v>
      </c>
    </row>
    <row r="28" spans="1:4" ht="0" customHeight="1" hidden="1">
      <c r="A28" s="305" t="s">
        <v>488</v>
      </c>
      <c r="B28" s="309"/>
      <c r="C28" s="310"/>
      <c r="D28" s="312" t="s">
        <v>181</v>
      </c>
    </row>
    <row r="29" spans="1:4" ht="37.5" hidden="1">
      <c r="A29" s="305" t="s">
        <v>489</v>
      </c>
      <c r="B29" s="309"/>
      <c r="C29" s="310"/>
      <c r="D29" s="311"/>
    </row>
    <row r="30" spans="1:4" ht="18.75">
      <c r="A30" s="305" t="s">
        <v>7</v>
      </c>
      <c r="B30" s="309" t="s">
        <v>41</v>
      </c>
      <c r="C30" s="310"/>
      <c r="D30" s="311"/>
    </row>
    <row r="31" spans="1:4" ht="40.5" customHeight="1">
      <c r="A31" s="313" t="s">
        <v>189</v>
      </c>
      <c r="B31" s="314" t="s">
        <v>42</v>
      </c>
      <c r="C31" s="315">
        <v>0</v>
      </c>
      <c r="D31" s="316">
        <f>D33</f>
        <v>25516.953159999997</v>
      </c>
    </row>
    <row r="32" spans="1:4" ht="18" customHeight="1">
      <c r="A32" s="305" t="s">
        <v>5</v>
      </c>
      <c r="B32" s="309"/>
      <c r="C32" s="310"/>
      <c r="D32" s="311"/>
    </row>
    <row r="33" spans="1:4" ht="19.5" customHeight="1">
      <c r="A33" s="305" t="s">
        <v>9</v>
      </c>
      <c r="B33" s="309" t="s">
        <v>43</v>
      </c>
      <c r="C33" s="310">
        <v>0</v>
      </c>
      <c r="D33" s="311">
        <f>'Спр. о стоим. активов'!C28</f>
        <v>25516.953159999997</v>
      </c>
    </row>
    <row r="34" spans="1:4" ht="15" customHeight="1">
      <c r="A34" s="317" t="s">
        <v>5</v>
      </c>
      <c r="B34" s="314"/>
      <c r="C34" s="310"/>
      <c r="D34" s="311"/>
    </row>
    <row r="35" spans="1:4" ht="18.75">
      <c r="A35" s="318" t="s">
        <v>425</v>
      </c>
      <c r="B35" s="319"/>
      <c r="C35" s="320">
        <v>0</v>
      </c>
      <c r="D35" s="321">
        <f>'Спр. о стоим. активов'!C44</f>
        <v>1954.6</v>
      </c>
    </row>
    <row r="36" spans="1:5" ht="18.75">
      <c r="A36" s="318" t="s">
        <v>231</v>
      </c>
      <c r="B36" s="322"/>
      <c r="C36" s="323">
        <v>0</v>
      </c>
      <c r="D36" s="324">
        <f>'Спр. о стоим. активов'!C46</f>
        <v>2683.46</v>
      </c>
      <c r="E36" s="64"/>
    </row>
    <row r="37" spans="1:4" ht="37.5" hidden="1">
      <c r="A37" s="318" t="s">
        <v>404</v>
      </c>
      <c r="B37" s="322"/>
      <c r="C37" s="323"/>
      <c r="D37" s="324"/>
    </row>
    <row r="38" spans="1:4" ht="18.75">
      <c r="A38" s="318" t="s">
        <v>232</v>
      </c>
      <c r="B38" s="322"/>
      <c r="C38" s="323">
        <v>0</v>
      </c>
      <c r="D38" s="324">
        <f>'Спр. о стоим. активов'!C48</f>
        <v>2448.17</v>
      </c>
    </row>
    <row r="39" spans="1:4" ht="37.5">
      <c r="A39" s="318" t="s">
        <v>233</v>
      </c>
      <c r="B39" s="322"/>
      <c r="C39" s="323">
        <v>0</v>
      </c>
      <c r="D39" s="324">
        <f>'Спр. о стоим. активов'!C49</f>
        <v>2351</v>
      </c>
    </row>
    <row r="40" spans="1:4" ht="18.75">
      <c r="A40" s="318" t="s">
        <v>419</v>
      </c>
      <c r="B40" s="322"/>
      <c r="C40" s="323">
        <v>0</v>
      </c>
      <c r="D40" s="324">
        <f>'Спр. о стоим. активов'!C53</f>
        <v>1387.88879</v>
      </c>
    </row>
    <row r="41" spans="1:4" ht="18.75">
      <c r="A41" s="318" t="s">
        <v>456</v>
      </c>
      <c r="B41" s="322"/>
      <c r="C41" s="323">
        <v>0</v>
      </c>
      <c r="D41" s="324">
        <f>'Спр. о стоим. активов'!C56</f>
        <v>1932.609</v>
      </c>
    </row>
    <row r="42" spans="1:4" ht="18.75">
      <c r="A42" s="318" t="s">
        <v>449</v>
      </c>
      <c r="B42" s="319"/>
      <c r="C42" s="320">
        <v>0</v>
      </c>
      <c r="D42" s="321">
        <f>'Спр. о стоим. активов'!C66</f>
        <v>2613.672</v>
      </c>
    </row>
    <row r="43" spans="1:4" ht="18.75">
      <c r="A43" s="317" t="s">
        <v>450</v>
      </c>
      <c r="B43" s="306"/>
      <c r="C43" s="310">
        <v>0</v>
      </c>
      <c r="D43" s="311">
        <f>'Спр. о стоим. активов'!C60</f>
        <v>1950.79104</v>
      </c>
    </row>
    <row r="44" spans="1:4" ht="18.75">
      <c r="A44" s="317" t="s">
        <v>278</v>
      </c>
      <c r="B44" s="306"/>
      <c r="C44" s="310">
        <v>0</v>
      </c>
      <c r="D44" s="311">
        <f>'Спр. о стоим. активов'!C54</f>
        <v>1643.1024</v>
      </c>
    </row>
    <row r="45" spans="1:4" ht="18.75">
      <c r="A45" s="317" t="s">
        <v>459</v>
      </c>
      <c r="B45" s="306"/>
      <c r="C45" s="310">
        <v>0</v>
      </c>
      <c r="D45" s="311">
        <f>'Спр. о стоим. активов'!C55</f>
        <v>1643.02616</v>
      </c>
    </row>
    <row r="46" spans="1:4" ht="18.75">
      <c r="A46" s="317" t="s">
        <v>474</v>
      </c>
      <c r="B46" s="306"/>
      <c r="C46" s="310">
        <v>0</v>
      </c>
      <c r="D46" s="311">
        <f>'Спр. о стоим. активов'!C63</f>
        <v>1507.1715</v>
      </c>
    </row>
    <row r="47" spans="1:4" ht="15" customHeight="1">
      <c r="A47" s="318" t="s">
        <v>10</v>
      </c>
      <c r="B47" s="306" t="s">
        <v>44</v>
      </c>
      <c r="C47" s="310"/>
      <c r="D47" s="311"/>
    </row>
    <row r="48" spans="1:4" ht="37.5">
      <c r="A48" s="318" t="s">
        <v>190</v>
      </c>
      <c r="B48" s="314" t="s">
        <v>45</v>
      </c>
      <c r="C48" s="315">
        <v>32707</v>
      </c>
      <c r="D48" s="325">
        <f>'Спр. о стоим. активов'!C88</f>
        <v>0</v>
      </c>
    </row>
    <row r="49" spans="1:4" ht="18.75">
      <c r="A49" s="317" t="s">
        <v>5</v>
      </c>
      <c r="B49" s="306"/>
      <c r="C49" s="310"/>
      <c r="D49" s="311"/>
    </row>
    <row r="50" spans="1:4" ht="18.75">
      <c r="A50" s="317" t="s">
        <v>9</v>
      </c>
      <c r="B50" s="306" t="s">
        <v>46</v>
      </c>
      <c r="C50" s="310">
        <v>32707</v>
      </c>
      <c r="D50" s="311">
        <f>'Спр. о стоим. активов'!C94+'Спр. о стоим. активов'!C119</f>
        <v>0</v>
      </c>
    </row>
    <row r="51" spans="1:4" ht="18.75">
      <c r="A51" s="318" t="s">
        <v>232</v>
      </c>
      <c r="B51" s="322"/>
      <c r="C51" s="323">
        <v>2742</v>
      </c>
      <c r="D51" s="324">
        <v>0</v>
      </c>
    </row>
    <row r="52" spans="1:4" ht="18.75">
      <c r="A52" s="318" t="s">
        <v>419</v>
      </c>
      <c r="B52" s="322"/>
      <c r="C52" s="323">
        <v>2004</v>
      </c>
      <c r="D52" s="324">
        <v>0</v>
      </c>
    </row>
    <row r="53" spans="1:5" ht="18.75">
      <c r="A53" s="318" t="s">
        <v>231</v>
      </c>
      <c r="B53" s="322"/>
      <c r="C53" s="323">
        <v>3611</v>
      </c>
      <c r="D53" s="324">
        <v>0</v>
      </c>
      <c r="E53" s="64"/>
    </row>
    <row r="54" spans="1:5" ht="18.75" hidden="1">
      <c r="A54" s="318" t="s">
        <v>248</v>
      </c>
      <c r="B54" s="322"/>
      <c r="C54" s="323"/>
      <c r="D54" s="324"/>
      <c r="E54" s="64"/>
    </row>
    <row r="55" spans="1:5" ht="18.75" hidden="1">
      <c r="A55" s="318" t="s">
        <v>262</v>
      </c>
      <c r="B55" s="322"/>
      <c r="C55" s="323"/>
      <c r="D55" s="324"/>
      <c r="E55" s="64"/>
    </row>
    <row r="56" spans="1:4" ht="37.5">
      <c r="A56" s="318" t="s">
        <v>233</v>
      </c>
      <c r="B56" s="322"/>
      <c r="C56" s="323">
        <v>3651</v>
      </c>
      <c r="D56" s="324">
        <v>0</v>
      </c>
    </row>
    <row r="57" spans="1:4" ht="18.75" hidden="1">
      <c r="A57" s="318" t="s">
        <v>397</v>
      </c>
      <c r="B57" s="322"/>
      <c r="C57" s="323"/>
      <c r="D57" s="326"/>
    </row>
    <row r="58" spans="1:4" ht="18.75" hidden="1">
      <c r="A58" s="318" t="s">
        <v>392</v>
      </c>
      <c r="B58" s="322"/>
      <c r="C58" s="323"/>
      <c r="D58" s="324">
        <v>0</v>
      </c>
    </row>
    <row r="59" spans="1:4" ht="18.75" hidden="1">
      <c r="A59" s="318" t="s">
        <v>278</v>
      </c>
      <c r="B59" s="322"/>
      <c r="C59" s="323"/>
      <c r="D59" s="324"/>
    </row>
    <row r="60" spans="1:4" ht="18.75" hidden="1">
      <c r="A60" s="318" t="s">
        <v>242</v>
      </c>
      <c r="B60" s="322"/>
      <c r="C60" s="323"/>
      <c r="D60" s="324"/>
    </row>
    <row r="61" spans="1:4" ht="18.75" hidden="1">
      <c r="A61" s="318" t="s">
        <v>265</v>
      </c>
      <c r="B61" s="322"/>
      <c r="C61" s="323"/>
      <c r="D61" s="324"/>
    </row>
    <row r="62" spans="1:4" ht="18.75">
      <c r="A62" s="318" t="s">
        <v>290</v>
      </c>
      <c r="B62" s="322"/>
      <c r="C62" s="323">
        <v>1981</v>
      </c>
      <c r="D62" s="324">
        <v>0</v>
      </c>
    </row>
    <row r="63" spans="1:4" ht="18.75" hidden="1">
      <c r="A63" s="318" t="s">
        <v>405</v>
      </c>
      <c r="B63" s="322"/>
      <c r="C63" s="323"/>
      <c r="D63" s="324"/>
    </row>
    <row r="64" spans="1:4" ht="18.75" hidden="1">
      <c r="A64" s="318" t="s">
        <v>403</v>
      </c>
      <c r="B64" s="322"/>
      <c r="C64" s="323"/>
      <c r="D64" s="324"/>
    </row>
    <row r="65" spans="1:4" ht="18.75" hidden="1">
      <c r="A65" s="318" t="s">
        <v>398</v>
      </c>
      <c r="B65" s="322"/>
      <c r="C65" s="323"/>
      <c r="D65" s="324"/>
    </row>
    <row r="66" spans="1:4" ht="18.75" hidden="1">
      <c r="A66" s="318" t="s">
        <v>234</v>
      </c>
      <c r="B66" s="322"/>
      <c r="C66" s="323"/>
      <c r="D66" s="324"/>
    </row>
    <row r="67" spans="1:4" ht="18.75" hidden="1">
      <c r="A67" s="318" t="s">
        <v>264</v>
      </c>
      <c r="B67" s="322"/>
      <c r="C67" s="323"/>
      <c r="D67" s="324"/>
    </row>
    <row r="68" spans="1:4" ht="37.5" hidden="1">
      <c r="A68" s="318" t="s">
        <v>404</v>
      </c>
      <c r="B68" s="322"/>
      <c r="C68" s="323"/>
      <c r="D68" s="324"/>
    </row>
    <row r="69" spans="1:4" ht="18.75" hidden="1">
      <c r="A69" s="318" t="s">
        <v>263</v>
      </c>
      <c r="B69" s="322"/>
      <c r="C69" s="323"/>
      <c r="D69" s="324"/>
    </row>
    <row r="70" spans="1:4" ht="18.75" hidden="1">
      <c r="A70" s="318" t="s">
        <v>288</v>
      </c>
      <c r="B70" s="322"/>
      <c r="C70" s="323"/>
      <c r="D70" s="324"/>
    </row>
    <row r="71" spans="1:4" ht="18.75" hidden="1">
      <c r="A71" s="318" t="s">
        <v>235</v>
      </c>
      <c r="B71" s="322"/>
      <c r="C71" s="323">
        <v>0</v>
      </c>
      <c r="D71" s="324">
        <v>0</v>
      </c>
    </row>
    <row r="72" spans="1:4" ht="18.75" hidden="1">
      <c r="A72" s="318" t="s">
        <v>236</v>
      </c>
      <c r="B72" s="322"/>
      <c r="C72" s="323"/>
      <c r="D72" s="324"/>
    </row>
    <row r="73" spans="1:4" ht="37.5" hidden="1">
      <c r="A73" s="318" t="s">
        <v>244</v>
      </c>
      <c r="B73" s="322"/>
      <c r="C73" s="323"/>
      <c r="D73" s="324"/>
    </row>
    <row r="74" spans="1:4" ht="18.75" hidden="1">
      <c r="A74" s="318" t="s">
        <v>269</v>
      </c>
      <c r="B74" s="322"/>
      <c r="C74" s="320"/>
      <c r="D74" s="321"/>
    </row>
    <row r="75" spans="1:4" ht="37.5" hidden="1">
      <c r="A75" s="318" t="s">
        <v>401</v>
      </c>
      <c r="B75" s="322"/>
      <c r="C75" s="320"/>
      <c r="D75" s="321"/>
    </row>
    <row r="76" spans="1:4" ht="18.75" hidden="1">
      <c r="A76" s="318" t="s">
        <v>266</v>
      </c>
      <c r="B76" s="322"/>
      <c r="C76" s="320"/>
      <c r="D76" s="321"/>
    </row>
    <row r="77" spans="1:4" ht="18.75">
      <c r="A77" s="318" t="s">
        <v>267</v>
      </c>
      <c r="B77" s="319"/>
      <c r="C77" s="320">
        <v>2276</v>
      </c>
      <c r="D77" s="321">
        <v>0</v>
      </c>
    </row>
    <row r="78" spans="1:4" ht="18.75">
      <c r="A78" s="318" t="s">
        <v>268</v>
      </c>
      <c r="B78" s="319"/>
      <c r="C78" s="320">
        <v>1672</v>
      </c>
      <c r="D78" s="321">
        <v>0</v>
      </c>
    </row>
    <row r="79" spans="1:4" ht="18.75">
      <c r="A79" s="318" t="s">
        <v>270</v>
      </c>
      <c r="B79" s="319"/>
      <c r="C79" s="320">
        <v>4116</v>
      </c>
      <c r="D79" s="321">
        <v>0</v>
      </c>
    </row>
    <row r="80" spans="1:4" ht="18.75">
      <c r="A80" s="318" t="s">
        <v>425</v>
      </c>
      <c r="B80" s="319"/>
      <c r="C80" s="320">
        <v>3621</v>
      </c>
      <c r="D80" s="321">
        <v>0</v>
      </c>
    </row>
    <row r="81" spans="1:4" ht="18.75" hidden="1">
      <c r="A81" s="318" t="s">
        <v>256</v>
      </c>
      <c r="B81" s="306"/>
      <c r="C81" s="310"/>
      <c r="D81" s="311">
        <v>0</v>
      </c>
    </row>
    <row r="82" spans="1:4" ht="37.5" hidden="1">
      <c r="A82" s="317" t="s">
        <v>455</v>
      </c>
      <c r="B82" s="306"/>
      <c r="C82" s="310"/>
      <c r="D82" s="311">
        <v>0</v>
      </c>
    </row>
    <row r="83" spans="1:4" ht="18.75">
      <c r="A83" s="317" t="s">
        <v>10</v>
      </c>
      <c r="B83" s="306" t="s">
        <v>47</v>
      </c>
      <c r="C83" s="310"/>
      <c r="D83" s="311"/>
    </row>
    <row r="84" spans="1:4" ht="18.75">
      <c r="A84" s="317" t="s">
        <v>11</v>
      </c>
      <c r="B84" s="306" t="s">
        <v>48</v>
      </c>
      <c r="C84" s="310"/>
      <c r="D84" s="311"/>
    </row>
    <row r="85" spans="1:4" ht="18.75">
      <c r="A85" s="305" t="s">
        <v>12</v>
      </c>
      <c r="B85" s="309" t="s">
        <v>49</v>
      </c>
      <c r="C85" s="310"/>
      <c r="D85" s="311"/>
    </row>
    <row r="86" spans="1:4" ht="18.75">
      <c r="A86" s="327" t="s">
        <v>13</v>
      </c>
      <c r="B86" s="365" t="s">
        <v>50</v>
      </c>
      <c r="C86" s="367">
        <v>13</v>
      </c>
      <c r="D86" s="369">
        <f>D88</f>
        <v>1700.2100599999999</v>
      </c>
    </row>
    <row r="87" spans="1:4" ht="18.75">
      <c r="A87" s="330" t="s">
        <v>5</v>
      </c>
      <c r="B87" s="366"/>
      <c r="C87" s="368"/>
      <c r="D87" s="370"/>
    </row>
    <row r="88" spans="1:4" ht="37.5">
      <c r="A88" s="331" t="s">
        <v>191</v>
      </c>
      <c r="B88" s="328" t="s">
        <v>51</v>
      </c>
      <c r="C88" s="332">
        <v>5</v>
      </c>
      <c r="D88" s="329">
        <f>'Спр. о стоим. активов'!C143</f>
        <v>1700.2100599999999</v>
      </c>
    </row>
    <row r="89" spans="1:4" ht="37.5">
      <c r="A89" s="331" t="s">
        <v>192</v>
      </c>
      <c r="B89" s="328" t="s">
        <v>52</v>
      </c>
      <c r="C89" s="332">
        <v>0</v>
      </c>
      <c r="D89" s="329">
        <v>0</v>
      </c>
    </row>
    <row r="90" spans="1:4" ht="48" customHeight="1">
      <c r="A90" s="331" t="s">
        <v>193</v>
      </c>
      <c r="B90" s="314" t="s">
        <v>53</v>
      </c>
      <c r="C90" s="315">
        <v>0</v>
      </c>
      <c r="D90" s="316"/>
    </row>
    <row r="91" spans="1:4" ht="18.75">
      <c r="A91" s="331" t="s">
        <v>14</v>
      </c>
      <c r="B91" s="314" t="s">
        <v>54</v>
      </c>
      <c r="C91" s="315">
        <v>8</v>
      </c>
      <c r="D91" s="316">
        <v>0</v>
      </c>
    </row>
    <row r="92" spans="1:4" ht="20.25" customHeight="1">
      <c r="A92" s="331" t="s">
        <v>31</v>
      </c>
      <c r="B92" s="314" t="s">
        <v>55</v>
      </c>
      <c r="C92" s="315">
        <v>0</v>
      </c>
      <c r="D92" s="316">
        <v>0</v>
      </c>
    </row>
    <row r="93" spans="1:4" ht="19.5" thickBot="1">
      <c r="A93" s="333" t="s">
        <v>184</v>
      </c>
      <c r="B93" s="334" t="s">
        <v>213</v>
      </c>
      <c r="C93" s="335">
        <v>4</v>
      </c>
      <c r="D93" s="336">
        <v>4</v>
      </c>
    </row>
    <row r="94" spans="1:4" ht="19.5" customHeight="1">
      <c r="A94" s="327" t="s">
        <v>15</v>
      </c>
      <c r="B94" s="371" t="s">
        <v>56</v>
      </c>
      <c r="C94" s="372">
        <v>0</v>
      </c>
      <c r="D94" s="373">
        <v>0</v>
      </c>
    </row>
    <row r="95" spans="1:4" ht="18.75" customHeight="1">
      <c r="A95" s="330" t="s">
        <v>5</v>
      </c>
      <c r="B95" s="366"/>
      <c r="C95" s="368"/>
      <c r="D95" s="370"/>
    </row>
    <row r="96" spans="1:4" ht="21" customHeight="1">
      <c r="A96" s="330" t="s">
        <v>16</v>
      </c>
      <c r="B96" s="309" t="s">
        <v>57</v>
      </c>
      <c r="C96" s="310">
        <v>0</v>
      </c>
      <c r="D96" s="311">
        <v>0</v>
      </c>
    </row>
    <row r="97" spans="1:4" ht="18.75" customHeight="1">
      <c r="A97" s="327" t="s">
        <v>194</v>
      </c>
      <c r="B97" s="328" t="s">
        <v>58</v>
      </c>
      <c r="C97" s="332">
        <v>0</v>
      </c>
      <c r="D97" s="329">
        <v>0</v>
      </c>
    </row>
    <row r="98" spans="1:4" ht="23.25" customHeight="1">
      <c r="A98" s="305" t="s">
        <v>17</v>
      </c>
      <c r="B98" s="309" t="s">
        <v>59</v>
      </c>
      <c r="C98" s="310">
        <v>0</v>
      </c>
      <c r="D98" s="311">
        <v>0</v>
      </c>
    </row>
    <row r="99" spans="1:4" ht="18.75" customHeight="1">
      <c r="A99" s="331" t="s">
        <v>33</v>
      </c>
      <c r="B99" s="314" t="s">
        <v>60</v>
      </c>
      <c r="C99" s="315">
        <v>0</v>
      </c>
      <c r="D99" s="316">
        <v>0</v>
      </c>
    </row>
    <row r="100" spans="1:4" ht="38.25" thickBot="1">
      <c r="A100" s="337" t="s">
        <v>195</v>
      </c>
      <c r="B100" s="338" t="s">
        <v>61</v>
      </c>
      <c r="C100" s="339">
        <v>0</v>
      </c>
      <c r="D100" s="340">
        <v>0</v>
      </c>
    </row>
    <row r="101" spans="1:4" ht="16.5" customHeight="1" hidden="1" thickBot="1">
      <c r="A101" s="341" t="s">
        <v>184</v>
      </c>
      <c r="B101" s="342" t="s">
        <v>213</v>
      </c>
      <c r="C101" s="343">
        <v>4</v>
      </c>
      <c r="D101" s="344">
        <v>4</v>
      </c>
    </row>
    <row r="102" spans="1:4" ht="37.5">
      <c r="A102" s="327" t="s">
        <v>32</v>
      </c>
      <c r="B102" s="371" t="s">
        <v>62</v>
      </c>
      <c r="C102" s="372">
        <v>0</v>
      </c>
      <c r="D102" s="373">
        <v>0</v>
      </c>
    </row>
    <row r="103" spans="1:4" ht="18.75">
      <c r="A103" s="330" t="s">
        <v>5</v>
      </c>
      <c r="B103" s="366"/>
      <c r="C103" s="368"/>
      <c r="D103" s="370"/>
    </row>
    <row r="104" spans="1:4" ht="37.5">
      <c r="A104" s="327" t="s">
        <v>196</v>
      </c>
      <c r="B104" s="328" t="s">
        <v>63</v>
      </c>
      <c r="C104" s="332">
        <v>0</v>
      </c>
      <c r="D104" s="329">
        <v>0</v>
      </c>
    </row>
    <row r="105" spans="1:4" ht="37.5">
      <c r="A105" s="327" t="s">
        <v>197</v>
      </c>
      <c r="B105" s="328" t="s">
        <v>64</v>
      </c>
      <c r="C105" s="332">
        <v>0</v>
      </c>
      <c r="D105" s="329">
        <v>0</v>
      </c>
    </row>
    <row r="106" spans="1:4" ht="37.5">
      <c r="A106" s="330" t="s">
        <v>18</v>
      </c>
      <c r="B106" s="309" t="s">
        <v>65</v>
      </c>
      <c r="C106" s="310">
        <v>0</v>
      </c>
      <c r="D106" s="311">
        <v>0</v>
      </c>
    </row>
    <row r="107" spans="1:4" ht="19.5" thickBot="1">
      <c r="A107" s="327" t="s">
        <v>19</v>
      </c>
      <c r="B107" s="345" t="s">
        <v>66</v>
      </c>
      <c r="C107" s="346">
        <v>0</v>
      </c>
      <c r="D107" s="347">
        <v>0</v>
      </c>
    </row>
    <row r="108" spans="1:7" ht="14.25" customHeight="1">
      <c r="A108" s="348" t="s">
        <v>20</v>
      </c>
      <c r="B108" s="371">
        <v>100</v>
      </c>
      <c r="C108" s="372">
        <v>33236</v>
      </c>
      <c r="D108" s="373">
        <f>D19+D25+D31+D48+D86</f>
        <v>27244.800939999997</v>
      </c>
      <c r="G108" s="65"/>
    </row>
    <row r="109" spans="1:4" ht="19.5" thickBot="1">
      <c r="A109" s="349" t="s">
        <v>21</v>
      </c>
      <c r="B109" s="376"/>
      <c r="C109" s="374"/>
      <c r="D109" s="375"/>
    </row>
    <row r="110" spans="1:4" ht="37.5">
      <c r="A110" s="327" t="s">
        <v>34</v>
      </c>
      <c r="B110" s="371"/>
      <c r="C110" s="372"/>
      <c r="D110" s="373"/>
    </row>
    <row r="111" spans="1:4" ht="37.5">
      <c r="A111" s="330" t="s">
        <v>35</v>
      </c>
      <c r="B111" s="366"/>
      <c r="C111" s="368"/>
      <c r="D111" s="370"/>
    </row>
    <row r="112" spans="1:6" ht="18.75">
      <c r="A112" s="330" t="s">
        <v>22</v>
      </c>
      <c r="B112" s="309">
        <v>110</v>
      </c>
      <c r="C112" s="310">
        <v>173</v>
      </c>
      <c r="D112" s="311">
        <f>СЧА!E68/1000</f>
        <v>1104.11973</v>
      </c>
      <c r="F112" s="52"/>
    </row>
    <row r="113" spans="1:4" ht="18.75">
      <c r="A113" s="330" t="s">
        <v>23</v>
      </c>
      <c r="B113" s="309">
        <v>120</v>
      </c>
      <c r="C113" s="310">
        <v>68</v>
      </c>
      <c r="D113" s="311">
        <f>СЧА!E69/1000</f>
        <v>0</v>
      </c>
    </row>
    <row r="114" spans="1:4" ht="19.5" thickBot="1">
      <c r="A114" s="349" t="s">
        <v>24</v>
      </c>
      <c r="B114" s="350">
        <v>130</v>
      </c>
      <c r="C114" s="351">
        <v>32996</v>
      </c>
      <c r="D114" s="347">
        <f>СЧА!E72/1000</f>
        <v>26140.68121</v>
      </c>
    </row>
    <row r="115" spans="1:7" ht="38.25" thickBot="1">
      <c r="A115" s="352" t="s">
        <v>25</v>
      </c>
      <c r="B115" s="353">
        <v>140</v>
      </c>
      <c r="C115" s="354">
        <v>33236</v>
      </c>
      <c r="D115" s="355">
        <f>D112+D113+D114</f>
        <v>27244.800939999997</v>
      </c>
      <c r="F115" s="65"/>
      <c r="G115" s="65"/>
    </row>
    <row r="116" spans="1:6" ht="18.75">
      <c r="A116" s="356"/>
      <c r="B116" s="357"/>
      <c r="C116" s="358"/>
      <c r="D116" s="289"/>
      <c r="F116" s="52"/>
    </row>
    <row r="117" spans="1:6" ht="18.75" hidden="1">
      <c r="A117" s="291"/>
      <c r="B117" s="291"/>
      <c r="C117" s="291"/>
      <c r="D117" s="242"/>
      <c r="F117" s="52"/>
    </row>
    <row r="118" spans="1:4" s="12" customFormat="1" ht="18.75">
      <c r="A118" s="379" t="s">
        <v>28</v>
      </c>
      <c r="B118" s="379"/>
      <c r="C118" s="379"/>
      <c r="D118" s="379"/>
    </row>
    <row r="119" spans="1:4" s="12" customFormat="1" ht="18.75">
      <c r="A119" s="242" t="s">
        <v>461</v>
      </c>
      <c r="B119" s="242"/>
      <c r="C119" s="242"/>
      <c r="D119" s="242"/>
    </row>
    <row r="120" spans="1:4" s="12" customFormat="1" ht="18.75">
      <c r="A120" s="242" t="s">
        <v>442</v>
      </c>
      <c r="B120" s="242"/>
      <c r="C120" s="242"/>
      <c r="D120" s="242"/>
    </row>
    <row r="121" spans="1:4" s="12" customFormat="1" ht="18.75">
      <c r="A121" s="242"/>
      <c r="B121" s="242"/>
      <c r="C121" s="242"/>
      <c r="D121" s="242"/>
    </row>
    <row r="122" spans="1:4" s="12" customFormat="1" ht="18.75">
      <c r="A122" s="378" t="s">
        <v>462</v>
      </c>
      <c r="B122" s="378"/>
      <c r="C122" s="378"/>
      <c r="D122" s="378"/>
    </row>
    <row r="123" spans="1:4" ht="18.75">
      <c r="A123" s="377" t="s">
        <v>463</v>
      </c>
      <c r="B123" s="377"/>
      <c r="C123" s="377"/>
      <c r="D123" s="377"/>
    </row>
    <row r="124" spans="1:4" ht="18.75">
      <c r="A124" s="242" t="s">
        <v>281</v>
      </c>
      <c r="B124" s="242"/>
      <c r="C124" s="242"/>
      <c r="D124" s="242"/>
    </row>
    <row r="125" spans="1:4" ht="18.75">
      <c r="A125" s="359"/>
      <c r="B125" s="243"/>
      <c r="C125" s="242"/>
      <c r="D125" s="242"/>
    </row>
    <row r="126" spans="1:4" ht="18.75">
      <c r="A126" s="359" t="s">
        <v>420</v>
      </c>
      <c r="B126" s="243"/>
      <c r="C126" s="242"/>
      <c r="D126" s="242"/>
    </row>
    <row r="127" spans="1:4" ht="18.75">
      <c r="A127" s="359" t="s">
        <v>426</v>
      </c>
      <c r="B127" s="243"/>
      <c r="C127" s="242" t="s">
        <v>427</v>
      </c>
      <c r="D127" s="242"/>
    </row>
    <row r="128" spans="1:4" ht="18.75">
      <c r="A128" s="242" t="s">
        <v>281</v>
      </c>
      <c r="B128" s="291"/>
      <c r="C128" s="242"/>
      <c r="D128" s="242"/>
    </row>
    <row r="129" spans="1:4" ht="18.75">
      <c r="A129" s="291"/>
      <c r="B129" s="291"/>
      <c r="C129" s="242"/>
      <c r="D129" s="242"/>
    </row>
    <row r="130" ht="15.75">
      <c r="C130" s="12"/>
    </row>
  </sheetData>
  <sheetProtection/>
  <mergeCells count="23">
    <mergeCell ref="A123:D123"/>
    <mergeCell ref="A122:D122"/>
    <mergeCell ref="B102:B103"/>
    <mergeCell ref="C102:C103"/>
    <mergeCell ref="D102:D103"/>
    <mergeCell ref="B110:B111"/>
    <mergeCell ref="C110:C111"/>
    <mergeCell ref="A118:D118"/>
    <mergeCell ref="B94:B95"/>
    <mergeCell ref="C94:C95"/>
    <mergeCell ref="D94:D95"/>
    <mergeCell ref="D110:D111"/>
    <mergeCell ref="C108:C109"/>
    <mergeCell ref="D108:D109"/>
    <mergeCell ref="B108:B109"/>
    <mergeCell ref="A2:D2"/>
    <mergeCell ref="A1:D1"/>
    <mergeCell ref="A4:D4"/>
    <mergeCell ref="A3:D3"/>
    <mergeCell ref="A15:A16"/>
    <mergeCell ref="B86:B87"/>
    <mergeCell ref="C86:C87"/>
    <mergeCell ref="D86:D87"/>
  </mergeCells>
  <printOptions/>
  <pageMargins left="1.1811023622047245" right="0.3937007874015748" top="0.984251968503937" bottom="0.5905511811023623" header="0.5118110236220472" footer="0.5118110236220472"/>
  <pageSetup fitToHeight="2" fitToWidth="1" horizontalDpi="600" verticalDpi="600" orientation="portrait" scale="58" r:id="rId1"/>
  <rowBreaks count="1" manualBreakCount="1">
    <brk id="9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="79" zoomScaleNormal="79" zoomScaleSheetLayoutView="86" zoomScalePageLayoutView="0" workbookViewId="0" topLeftCell="A53">
      <selection activeCell="F83" sqref="F83"/>
    </sheetView>
  </sheetViews>
  <sheetFormatPr defaultColWidth="9.00390625" defaultRowHeight="12.75"/>
  <cols>
    <col min="1" max="1" width="68.00390625" style="12" customWidth="1"/>
    <col min="2" max="2" width="8.25390625" style="12" customWidth="1"/>
    <col min="3" max="3" width="21.125" style="12" customWidth="1"/>
    <col min="4" max="4" width="33.875" style="57" customWidth="1"/>
    <col min="5" max="5" width="9.875" style="12" customWidth="1"/>
    <col min="6" max="6" width="12.25390625" style="12" customWidth="1"/>
    <col min="7" max="9" width="9.125" style="12" customWidth="1"/>
    <col min="10" max="10" width="12.875" style="12" customWidth="1"/>
    <col min="11" max="16384" width="9.125" style="12" customWidth="1"/>
  </cols>
  <sheetData>
    <row r="1" spans="1:5" ht="26.25" customHeight="1">
      <c r="A1" s="401" t="s">
        <v>68</v>
      </c>
      <c r="B1" s="401"/>
      <c r="C1" s="401"/>
      <c r="D1" s="401"/>
      <c r="E1" s="11"/>
    </row>
    <row r="2" spans="1:5" ht="15.75">
      <c r="A2" s="401" t="s">
        <v>69</v>
      </c>
      <c r="B2" s="401"/>
      <c r="C2" s="401"/>
      <c r="D2" s="401"/>
      <c r="E2" s="11"/>
    </row>
    <row r="3" spans="1:5" ht="15.75">
      <c r="A3" s="402" t="s">
        <v>229</v>
      </c>
      <c r="B3" s="401"/>
      <c r="C3" s="401"/>
      <c r="D3" s="401"/>
      <c r="E3" s="11"/>
    </row>
    <row r="4" spans="1:5" ht="13.5" customHeight="1">
      <c r="A4" s="402" t="s">
        <v>254</v>
      </c>
      <c r="B4" s="402"/>
      <c r="C4" s="402"/>
      <c r="D4" s="402"/>
      <c r="E4" s="13"/>
    </row>
    <row r="5" spans="1:5" ht="7.5" customHeight="1">
      <c r="A5" s="13"/>
      <c r="B5" s="13"/>
      <c r="C5" s="13"/>
      <c r="D5" s="14"/>
      <c r="E5" s="13"/>
    </row>
    <row r="6" spans="1:14" s="16" customFormat="1" ht="18.75" customHeight="1">
      <c r="A6" s="15" t="s">
        <v>216</v>
      </c>
      <c r="C6" s="16" t="s">
        <v>217</v>
      </c>
      <c r="D6" s="14"/>
      <c r="E6" s="17"/>
      <c r="F6" s="17"/>
      <c r="G6" s="17"/>
      <c r="N6" s="18"/>
    </row>
    <row r="7" spans="1:14" s="16" customFormat="1" ht="18" customHeight="1">
      <c r="A7" s="16" t="s">
        <v>218</v>
      </c>
      <c r="C7" s="16" t="s">
        <v>289</v>
      </c>
      <c r="D7" s="14"/>
      <c r="E7" s="17"/>
      <c r="F7" s="17"/>
      <c r="G7" s="17"/>
      <c r="N7" s="18"/>
    </row>
    <row r="8" spans="1:5" ht="12.75" customHeight="1">
      <c r="A8" s="403" t="s">
        <v>279</v>
      </c>
      <c r="B8" s="403"/>
      <c r="C8" s="403"/>
      <c r="D8" s="403"/>
      <c r="E8" s="403"/>
    </row>
    <row r="9" spans="1:5" ht="15.75">
      <c r="A9" s="17" t="s">
        <v>441</v>
      </c>
      <c r="B9" s="19"/>
      <c r="C9" s="19"/>
      <c r="D9" s="20"/>
      <c r="E9" s="19"/>
    </row>
    <row r="10" spans="1:5" ht="15.75">
      <c r="A10" s="382" t="s">
        <v>485</v>
      </c>
      <c r="B10" s="382"/>
      <c r="C10" s="382"/>
      <c r="D10" s="382"/>
      <c r="E10" s="16"/>
    </row>
    <row r="11" spans="1:5" ht="15.75">
      <c r="A11" s="16" t="s">
        <v>475</v>
      </c>
      <c r="B11" s="16"/>
      <c r="C11" s="16"/>
      <c r="D11" s="16"/>
      <c r="E11" s="16"/>
    </row>
    <row r="12" spans="1:5" ht="15.75">
      <c r="A12" s="16"/>
      <c r="B12" s="16"/>
      <c r="C12" s="16"/>
      <c r="D12" s="16"/>
      <c r="E12" s="16"/>
    </row>
    <row r="13" spans="1:5" ht="16.5" thickBot="1">
      <c r="A13" s="21" t="str">
        <f>Баланс!A14</f>
        <v>30.09.2013 г.</v>
      </c>
      <c r="B13" s="22"/>
      <c r="C13" s="22"/>
      <c r="D13" s="23" t="s">
        <v>70</v>
      </c>
      <c r="E13" s="22"/>
    </row>
    <row r="14" spans="1:5" ht="40.5" customHeight="1" thickBot="1">
      <c r="A14" s="24" t="s">
        <v>71</v>
      </c>
      <c r="B14" s="25" t="s">
        <v>187</v>
      </c>
      <c r="C14" s="25" t="s">
        <v>186</v>
      </c>
      <c r="D14" s="26" t="s">
        <v>185</v>
      </c>
      <c r="E14" s="27"/>
    </row>
    <row r="15" spans="1:5" ht="16.5" thickBot="1">
      <c r="A15" s="28">
        <v>1</v>
      </c>
      <c r="B15" s="29">
        <v>2</v>
      </c>
      <c r="C15" s="29">
        <v>3</v>
      </c>
      <c r="D15" s="30">
        <v>4</v>
      </c>
      <c r="E15" s="31"/>
    </row>
    <row r="16" spans="1:5" ht="15.75">
      <c r="A16" s="32" t="s">
        <v>73</v>
      </c>
      <c r="B16" s="33" t="s">
        <v>36</v>
      </c>
      <c r="C16" s="161">
        <f>833.001+1185.735+413.124+931.28+671.85+71.51+2025.91</f>
        <v>6132.409999999999</v>
      </c>
      <c r="D16" s="161">
        <v>6135</v>
      </c>
      <c r="E16" s="31"/>
    </row>
    <row r="17" spans="1:5" ht="15.75">
      <c r="A17" s="32" t="s">
        <v>74</v>
      </c>
      <c r="B17" s="33" t="s">
        <v>39</v>
      </c>
      <c r="C17" s="161">
        <f>2293.877+941.471+690.5056+68.712+1900.65233</f>
        <v>5895.21793</v>
      </c>
      <c r="D17" s="161">
        <v>5844</v>
      </c>
      <c r="E17" s="31"/>
    </row>
    <row r="18" spans="1:5" ht="15.75">
      <c r="A18" s="32" t="s">
        <v>75</v>
      </c>
      <c r="B18" s="33" t="s">
        <v>42</v>
      </c>
      <c r="C18" s="162">
        <f>C16-C17</f>
        <v>237.19206999999915</v>
      </c>
      <c r="D18" s="162">
        <v>291</v>
      </c>
      <c r="E18" s="31"/>
    </row>
    <row r="19" spans="1:5" ht="31.5" customHeight="1" hidden="1">
      <c r="A19" s="34" t="s">
        <v>222</v>
      </c>
      <c r="B19" s="35"/>
      <c r="C19" s="160"/>
      <c r="D19" s="160"/>
      <c r="E19" s="31"/>
    </row>
    <row r="20" spans="1:5" ht="15.75" customHeight="1" hidden="1">
      <c r="A20" s="34" t="s">
        <v>259</v>
      </c>
      <c r="B20" s="36"/>
      <c r="C20" s="163">
        <v>0</v>
      </c>
      <c r="D20" s="163">
        <v>0</v>
      </c>
      <c r="E20" s="31"/>
    </row>
    <row r="21" spans="1:5" ht="15.75" customHeight="1" hidden="1">
      <c r="A21" s="34" t="s">
        <v>239</v>
      </c>
      <c r="B21" s="36"/>
      <c r="C21" s="163">
        <v>0</v>
      </c>
      <c r="D21" s="163">
        <v>0</v>
      </c>
      <c r="E21" s="37" t="s">
        <v>237</v>
      </c>
    </row>
    <row r="22" spans="1:5" ht="15.75" customHeight="1" hidden="1">
      <c r="A22" s="34" t="s">
        <v>232</v>
      </c>
      <c r="B22" s="36"/>
      <c r="C22" s="163">
        <v>0</v>
      </c>
      <c r="D22" s="163">
        <v>0</v>
      </c>
      <c r="E22" s="37"/>
    </row>
    <row r="23" spans="1:5" ht="15.75" customHeight="1" hidden="1">
      <c r="A23" s="34" t="s">
        <v>242</v>
      </c>
      <c r="B23" s="36"/>
      <c r="C23" s="163">
        <v>0</v>
      </c>
      <c r="D23" s="163">
        <v>0</v>
      </c>
      <c r="E23" s="37"/>
    </row>
    <row r="24" spans="1:5" ht="15.75" customHeight="1" hidden="1">
      <c r="A24" s="34" t="s">
        <v>235</v>
      </c>
      <c r="B24" s="36"/>
      <c r="C24" s="163">
        <v>0</v>
      </c>
      <c r="D24" s="163">
        <v>0</v>
      </c>
      <c r="E24" s="37"/>
    </row>
    <row r="25" spans="1:5" ht="15.75" customHeight="1" hidden="1">
      <c r="A25" s="34" t="s">
        <v>240</v>
      </c>
      <c r="B25" s="36"/>
      <c r="C25" s="163">
        <v>0</v>
      </c>
      <c r="D25" s="163">
        <v>0</v>
      </c>
      <c r="E25" s="31"/>
    </row>
    <row r="26" spans="1:5" ht="15.75" customHeight="1" hidden="1">
      <c r="A26" s="34" t="s">
        <v>249</v>
      </c>
      <c r="B26" s="36"/>
      <c r="C26" s="164">
        <v>0</v>
      </c>
      <c r="D26" s="164">
        <v>0</v>
      </c>
      <c r="E26" s="38"/>
    </row>
    <row r="27" spans="1:5" ht="15.75" customHeight="1" hidden="1">
      <c r="A27" s="34" t="s">
        <v>238</v>
      </c>
      <c r="B27" s="36"/>
      <c r="C27" s="164">
        <v>0</v>
      </c>
      <c r="D27" s="164">
        <v>0</v>
      </c>
      <c r="E27" s="31"/>
    </row>
    <row r="28" spans="1:5" ht="15.75" customHeight="1" hidden="1">
      <c r="A28" s="34" t="s">
        <v>241</v>
      </c>
      <c r="B28" s="36"/>
      <c r="C28" s="164">
        <v>875</v>
      </c>
      <c r="D28" s="164">
        <v>875</v>
      </c>
      <c r="E28" s="38"/>
    </row>
    <row r="29" spans="1:5" ht="15.75" customHeight="1" hidden="1">
      <c r="A29" s="34" t="s">
        <v>245</v>
      </c>
      <c r="B29" s="36"/>
      <c r="C29" s="164">
        <v>0</v>
      </c>
      <c r="D29" s="164">
        <v>0</v>
      </c>
      <c r="E29" s="38"/>
    </row>
    <row r="30" spans="1:5" ht="15.75" customHeight="1" hidden="1">
      <c r="A30" s="34" t="s">
        <v>246</v>
      </c>
      <c r="B30" s="36"/>
      <c r="C30" s="164">
        <v>1105</v>
      </c>
      <c r="D30" s="164">
        <v>1105</v>
      </c>
      <c r="E30" s="38"/>
    </row>
    <row r="31" spans="1:5" ht="15.75" customHeight="1" hidden="1">
      <c r="A31" s="34" t="s">
        <v>250</v>
      </c>
      <c r="B31" s="36"/>
      <c r="C31" s="164">
        <v>0</v>
      </c>
      <c r="D31" s="164">
        <v>0</v>
      </c>
      <c r="E31" s="38"/>
    </row>
    <row r="32" spans="1:5" ht="15.75" customHeight="1" hidden="1">
      <c r="A32" s="34" t="s">
        <v>260</v>
      </c>
      <c r="B32" s="36"/>
      <c r="C32" s="164">
        <v>0</v>
      </c>
      <c r="D32" s="164">
        <v>0</v>
      </c>
      <c r="E32" s="38"/>
    </row>
    <row r="33" spans="1:5" ht="15.75" customHeight="1" hidden="1">
      <c r="A33" s="34" t="s">
        <v>251</v>
      </c>
      <c r="B33" s="36"/>
      <c r="C33" s="164">
        <v>764</v>
      </c>
      <c r="D33" s="164">
        <v>764</v>
      </c>
      <c r="E33" s="38"/>
    </row>
    <row r="34" spans="1:5" ht="15.75" customHeight="1" hidden="1">
      <c r="A34" s="34" t="s">
        <v>252</v>
      </c>
      <c r="B34" s="36"/>
      <c r="C34" s="164"/>
      <c r="D34" s="164"/>
      <c r="E34" s="38"/>
    </row>
    <row r="35" spans="1:5" ht="15.75" customHeight="1" hidden="1">
      <c r="A35" s="34" t="s">
        <v>253</v>
      </c>
      <c r="B35" s="36"/>
      <c r="C35" s="163"/>
      <c r="D35" s="163"/>
      <c r="E35" s="38"/>
    </row>
    <row r="36" spans="1:5" ht="15.75" customHeight="1" hidden="1">
      <c r="A36" s="34" t="s">
        <v>247</v>
      </c>
      <c r="B36" s="36"/>
      <c r="C36" s="163"/>
      <c r="D36" s="163"/>
      <c r="E36" s="38"/>
    </row>
    <row r="37" spans="1:5" ht="15.75" customHeight="1" hidden="1">
      <c r="A37" s="34"/>
      <c r="B37" s="39"/>
      <c r="C37" s="165" t="s">
        <v>258</v>
      </c>
      <c r="D37" s="165" t="s">
        <v>258</v>
      </c>
      <c r="E37" s="38"/>
    </row>
    <row r="38" spans="1:5" ht="15.75">
      <c r="A38" s="40" t="s">
        <v>76</v>
      </c>
      <c r="B38" s="380" t="s">
        <v>45</v>
      </c>
      <c r="C38" s="393" t="s">
        <v>181</v>
      </c>
      <c r="D38" s="393" t="s">
        <v>181</v>
      </c>
      <c r="E38" s="31"/>
    </row>
    <row r="39" spans="1:5" ht="15.75">
      <c r="A39" s="32" t="s">
        <v>77</v>
      </c>
      <c r="B39" s="391"/>
      <c r="C39" s="393"/>
      <c r="D39" s="393"/>
      <c r="E39" s="31"/>
    </row>
    <row r="40" spans="1:5" ht="15.75">
      <c r="A40" s="34" t="s">
        <v>78</v>
      </c>
      <c r="B40" s="381" t="s">
        <v>50</v>
      </c>
      <c r="C40" s="393" t="s">
        <v>181</v>
      </c>
      <c r="D40" s="393" t="s">
        <v>181</v>
      </c>
      <c r="E40" s="31"/>
    </row>
    <row r="41" spans="1:5" ht="15.75">
      <c r="A41" s="34" t="s">
        <v>79</v>
      </c>
      <c r="B41" s="381"/>
      <c r="C41" s="393"/>
      <c r="D41" s="393"/>
      <c r="E41" s="31"/>
    </row>
    <row r="42" spans="1:5" ht="15.75">
      <c r="A42" s="32" t="s">
        <v>80</v>
      </c>
      <c r="B42" s="391"/>
      <c r="C42" s="393"/>
      <c r="D42" s="393"/>
      <c r="E42" s="31"/>
    </row>
    <row r="43" spans="1:5" ht="15.75">
      <c r="A43" s="34" t="s">
        <v>81</v>
      </c>
      <c r="B43" s="380" t="s">
        <v>55</v>
      </c>
      <c r="C43" s="393">
        <v>0</v>
      </c>
      <c r="D43" s="393">
        <v>0</v>
      </c>
      <c r="E43" s="31"/>
    </row>
    <row r="44" spans="1:5" ht="33" customHeight="1">
      <c r="A44" s="34" t="s">
        <v>228</v>
      </c>
      <c r="B44" s="381"/>
      <c r="C44" s="393"/>
      <c r="D44" s="393"/>
      <c r="E44" s="31"/>
    </row>
    <row r="45" spans="1:5" ht="15.75">
      <c r="A45" s="42" t="s">
        <v>82</v>
      </c>
      <c r="B45" s="43" t="s">
        <v>56</v>
      </c>
      <c r="C45" s="166" t="s">
        <v>181</v>
      </c>
      <c r="D45" s="166" t="s">
        <v>181</v>
      </c>
      <c r="E45" s="31"/>
    </row>
    <row r="46" spans="1:5" ht="15.75">
      <c r="A46" s="32" t="s">
        <v>83</v>
      </c>
      <c r="B46" s="33" t="s">
        <v>61</v>
      </c>
      <c r="C46" s="161" t="s">
        <v>181</v>
      </c>
      <c r="D46" s="161" t="s">
        <v>181</v>
      </c>
      <c r="E46" s="31"/>
    </row>
    <row r="47" spans="1:5" ht="15.75">
      <c r="A47" s="34" t="s">
        <v>84</v>
      </c>
      <c r="B47" s="35" t="s">
        <v>62</v>
      </c>
      <c r="C47" s="167" t="s">
        <v>181</v>
      </c>
      <c r="D47" s="167" t="s">
        <v>181</v>
      </c>
      <c r="E47" s="31"/>
    </row>
    <row r="48" spans="1:5" ht="15.75">
      <c r="A48" s="40" t="s">
        <v>188</v>
      </c>
      <c r="B48" s="35">
        <v>100</v>
      </c>
      <c r="C48" s="167">
        <f>0.116+0.054+0.0471+0.03982+0.0599+0.05232</f>
        <v>0.36914</v>
      </c>
      <c r="D48" s="167">
        <v>1</v>
      </c>
      <c r="E48" s="31"/>
    </row>
    <row r="49" spans="1:5" ht="15.75">
      <c r="A49" s="42" t="s">
        <v>85</v>
      </c>
      <c r="B49" s="44">
        <v>110</v>
      </c>
      <c r="C49" s="162">
        <f>29.988+31.475+101.46+240.498+540.48713</f>
        <v>943.90813</v>
      </c>
      <c r="D49" s="162">
        <v>1101</v>
      </c>
      <c r="E49" s="31"/>
    </row>
    <row r="50" spans="1:5" ht="15.75">
      <c r="A50" s="42" t="s">
        <v>86</v>
      </c>
      <c r="B50" s="35">
        <v>120</v>
      </c>
      <c r="C50" s="167" t="s">
        <v>181</v>
      </c>
      <c r="D50" s="167" t="s">
        <v>181</v>
      </c>
      <c r="E50" s="31"/>
    </row>
    <row r="51" spans="1:5" ht="15.75">
      <c r="A51" s="42" t="s">
        <v>87</v>
      </c>
      <c r="B51" s="35">
        <v>130</v>
      </c>
      <c r="C51" s="167" t="s">
        <v>181</v>
      </c>
      <c r="D51" s="167" t="s">
        <v>181</v>
      </c>
      <c r="E51" s="31"/>
    </row>
    <row r="52" spans="1:5" ht="31.5">
      <c r="A52" s="40" t="s">
        <v>212</v>
      </c>
      <c r="B52" s="35">
        <v>140</v>
      </c>
      <c r="C52" s="167">
        <f>C54</f>
        <v>-1302.3901</v>
      </c>
      <c r="D52" s="167">
        <v>1874</v>
      </c>
      <c r="E52" s="31"/>
    </row>
    <row r="53" spans="1:5" ht="15.75">
      <c r="A53" s="32" t="s">
        <v>88</v>
      </c>
      <c r="B53" s="33"/>
      <c r="C53" s="168"/>
      <c r="D53" s="168"/>
      <c r="E53" s="31"/>
    </row>
    <row r="54" spans="1:5" ht="15.75">
      <c r="A54" s="32" t="s">
        <v>9</v>
      </c>
      <c r="B54" s="33">
        <v>141</v>
      </c>
      <c r="C54" s="161">
        <v>-1302.3901</v>
      </c>
      <c r="D54" s="161">
        <v>1874</v>
      </c>
      <c r="E54" s="157"/>
    </row>
    <row r="55" spans="1:5" ht="15.75">
      <c r="A55" s="32" t="s">
        <v>10</v>
      </c>
      <c r="B55" s="33">
        <v>142</v>
      </c>
      <c r="C55" s="161">
        <v>0</v>
      </c>
      <c r="D55" s="161">
        <v>0</v>
      </c>
      <c r="E55" s="31"/>
    </row>
    <row r="56" spans="1:5" ht="15.75">
      <c r="A56" s="32" t="s">
        <v>89</v>
      </c>
      <c r="B56" s="33">
        <v>143</v>
      </c>
      <c r="C56" s="161" t="s">
        <v>181</v>
      </c>
      <c r="D56" s="161" t="s">
        <v>181</v>
      </c>
      <c r="E56" s="31"/>
    </row>
    <row r="57" spans="1:5" ht="31.5">
      <c r="A57" s="40" t="s">
        <v>214</v>
      </c>
      <c r="B57" s="35">
        <v>150</v>
      </c>
      <c r="C57" s="167">
        <f>C59</f>
        <v>0</v>
      </c>
      <c r="D57" s="167">
        <v>0</v>
      </c>
      <c r="E57" s="31"/>
    </row>
    <row r="58" spans="1:5" ht="15.75">
      <c r="A58" s="32" t="s">
        <v>88</v>
      </c>
      <c r="B58" s="33"/>
      <c r="C58" s="169" t="s">
        <v>181</v>
      </c>
      <c r="D58" s="169"/>
      <c r="E58" s="31"/>
    </row>
    <row r="59" spans="1:5" ht="15.75">
      <c r="A59" s="32" t="s">
        <v>90</v>
      </c>
      <c r="B59" s="33">
        <v>151</v>
      </c>
      <c r="C59" s="161">
        <v>0</v>
      </c>
      <c r="D59" s="161">
        <v>0</v>
      </c>
      <c r="E59" s="31"/>
    </row>
    <row r="60" spans="1:5" ht="15.75">
      <c r="A60" s="32" t="s">
        <v>10</v>
      </c>
      <c r="B60" s="33">
        <v>152</v>
      </c>
      <c r="C60" s="161" t="s">
        <v>181</v>
      </c>
      <c r="D60" s="161">
        <v>0</v>
      </c>
      <c r="E60" s="31"/>
    </row>
    <row r="61" spans="1:5" ht="15.75">
      <c r="A61" s="32" t="s">
        <v>11</v>
      </c>
      <c r="B61" s="33">
        <v>153</v>
      </c>
      <c r="C61" s="161" t="s">
        <v>181</v>
      </c>
      <c r="D61" s="161" t="s">
        <v>181</v>
      </c>
      <c r="E61" s="31"/>
    </row>
    <row r="62" spans="1:5" ht="15.75">
      <c r="A62" s="32" t="s">
        <v>12</v>
      </c>
      <c r="B62" s="33">
        <v>154</v>
      </c>
      <c r="C62" s="161" t="s">
        <v>181</v>
      </c>
      <c r="D62" s="161" t="s">
        <v>181</v>
      </c>
      <c r="E62" s="31"/>
    </row>
    <row r="63" spans="1:5" ht="15.75">
      <c r="A63" s="34" t="s">
        <v>91</v>
      </c>
      <c r="B63" s="380">
        <v>160</v>
      </c>
      <c r="C63" s="398" t="s">
        <v>181</v>
      </c>
      <c r="D63" s="394" t="s">
        <v>181</v>
      </c>
      <c r="E63" s="31"/>
    </row>
    <row r="64" spans="1:5" ht="15.75">
      <c r="A64" s="34" t="s">
        <v>226</v>
      </c>
      <c r="B64" s="381"/>
      <c r="C64" s="399"/>
      <c r="D64" s="400"/>
      <c r="E64" s="31"/>
    </row>
    <row r="65" spans="1:7" ht="15.75">
      <c r="A65" s="40" t="s">
        <v>92</v>
      </c>
      <c r="B65" s="380">
        <v>170</v>
      </c>
      <c r="C65" s="389">
        <f>C68+0.434+0.454+0.06+0.101+0.505+0.25+0.155+0.06+0.06</f>
        <v>1396.6191499999998</v>
      </c>
      <c r="D65" s="389">
        <v>1732</v>
      </c>
      <c r="E65" s="395"/>
      <c r="F65" s="396"/>
      <c r="G65" s="46"/>
    </row>
    <row r="66" spans="1:8" ht="15.75">
      <c r="A66" s="34" t="s">
        <v>93</v>
      </c>
      <c r="B66" s="381"/>
      <c r="C66" s="389"/>
      <c r="D66" s="389"/>
      <c r="E66" s="397"/>
      <c r="F66" s="396"/>
      <c r="G66" s="47"/>
      <c r="H66" s="47"/>
    </row>
    <row r="67" spans="1:6" ht="15.75">
      <c r="A67" s="32" t="s">
        <v>94</v>
      </c>
      <c r="B67" s="391"/>
      <c r="C67" s="389"/>
      <c r="D67" s="389"/>
      <c r="E67" s="397"/>
      <c r="F67" s="396"/>
    </row>
    <row r="68" spans="1:5" ht="15.75">
      <c r="A68" s="32" t="s">
        <v>95</v>
      </c>
      <c r="B68" s="33">
        <v>171</v>
      </c>
      <c r="C68" s="170">
        <f>185.337+11.692+161.954+158.337+157.514+148.021+125.814+156.67055+141.09054+148.11006</f>
        <v>1394.5401499999998</v>
      </c>
      <c r="D68" s="170">
        <v>1692</v>
      </c>
      <c r="E68" s="31"/>
    </row>
    <row r="69" spans="1:5" ht="15.75">
      <c r="A69" s="32" t="s">
        <v>96</v>
      </c>
      <c r="B69" s="33">
        <v>180</v>
      </c>
      <c r="C69" s="170">
        <f>67.566+3.223</f>
        <v>70.789</v>
      </c>
      <c r="D69" s="170">
        <v>253</v>
      </c>
      <c r="E69" s="48"/>
    </row>
    <row r="70" spans="1:5" ht="15.75" customHeight="1" hidden="1">
      <c r="A70" s="49" t="s">
        <v>184</v>
      </c>
      <c r="B70" s="43" t="s">
        <v>213</v>
      </c>
      <c r="C70" s="171">
        <v>3</v>
      </c>
      <c r="D70" s="171">
        <v>3</v>
      </c>
      <c r="E70" s="31"/>
    </row>
    <row r="71" spans="1:7" ht="15.75">
      <c r="A71" s="32" t="s">
        <v>97</v>
      </c>
      <c r="B71" s="33">
        <v>190</v>
      </c>
      <c r="C71" s="162">
        <v>0</v>
      </c>
      <c r="D71" s="162">
        <v>0</v>
      </c>
      <c r="E71" s="50"/>
      <c r="F71" s="51"/>
      <c r="G71" s="52"/>
    </row>
    <row r="72" spans="1:5" ht="15.75">
      <c r="A72" s="40" t="s">
        <v>98</v>
      </c>
      <c r="B72" s="380">
        <v>200</v>
      </c>
      <c r="C72" s="386">
        <v>0</v>
      </c>
      <c r="D72" s="389">
        <v>0</v>
      </c>
      <c r="E72" s="31"/>
    </row>
    <row r="73" spans="1:5" ht="31.5">
      <c r="A73" s="34" t="s">
        <v>227</v>
      </c>
      <c r="B73" s="381"/>
      <c r="C73" s="386"/>
      <c r="D73" s="389"/>
      <c r="E73" s="31"/>
    </row>
    <row r="74" spans="1:6" ht="15.75">
      <c r="A74" s="40" t="s">
        <v>99</v>
      </c>
      <c r="B74" s="380">
        <v>210</v>
      </c>
      <c r="C74" s="393">
        <f>3640.21696+57.99536+561.59797+1148.47634</f>
        <v>5408.2866300000005</v>
      </c>
      <c r="D74" s="393">
        <v>5145</v>
      </c>
      <c r="E74" s="31"/>
      <c r="F74" s="47"/>
    </row>
    <row r="75" spans="1:5" ht="15.75">
      <c r="A75" s="34" t="s">
        <v>100</v>
      </c>
      <c r="B75" s="381"/>
      <c r="C75" s="393"/>
      <c r="D75" s="393"/>
      <c r="E75" s="31"/>
    </row>
    <row r="76" spans="1:5" ht="16.5" thickBot="1">
      <c r="A76" s="34" t="s">
        <v>101</v>
      </c>
      <c r="B76" s="381"/>
      <c r="C76" s="394"/>
      <c r="D76" s="394"/>
      <c r="E76" s="31"/>
    </row>
    <row r="77" spans="1:6" ht="15.75">
      <c r="A77" s="53" t="s">
        <v>102</v>
      </c>
      <c r="B77" s="383" t="s">
        <v>221</v>
      </c>
      <c r="C77" s="385">
        <f>C18+C43+C48+C49+C52+C57+C69+C72-C65-C74</f>
        <v>-6855.037540000001</v>
      </c>
      <c r="D77" s="388">
        <v>-3358</v>
      </c>
      <c r="E77" s="392"/>
      <c r="F77" s="46"/>
    </row>
    <row r="78" spans="1:8" ht="31.5">
      <c r="A78" s="34" t="s">
        <v>223</v>
      </c>
      <c r="B78" s="381"/>
      <c r="C78" s="386"/>
      <c r="D78" s="389"/>
      <c r="E78" s="392"/>
      <c r="F78" s="46"/>
      <c r="H78" s="54"/>
    </row>
    <row r="79" spans="1:7" ht="15.75">
      <c r="A79" s="34" t="s">
        <v>224</v>
      </c>
      <c r="B79" s="381"/>
      <c r="C79" s="386"/>
      <c r="D79" s="389"/>
      <c r="E79" s="392"/>
      <c r="F79" s="46"/>
      <c r="G79" s="55"/>
    </row>
    <row r="80" spans="1:7" ht="39.75" customHeight="1" thickBot="1">
      <c r="A80" s="56" t="s">
        <v>225</v>
      </c>
      <c r="B80" s="384"/>
      <c r="C80" s="387"/>
      <c r="D80" s="390"/>
      <c r="E80" s="392"/>
      <c r="F80" s="47"/>
      <c r="G80" s="47"/>
    </row>
    <row r="81" spans="3:8" ht="15.75">
      <c r="C81" s="156"/>
      <c r="F81" s="47"/>
      <c r="G81" s="47"/>
      <c r="H81" s="47"/>
    </row>
    <row r="82" ht="15.75" hidden="1"/>
    <row r="83" spans="1:4" ht="15.75">
      <c r="A83" s="382" t="s">
        <v>28</v>
      </c>
      <c r="B83" s="382"/>
      <c r="C83" s="382"/>
      <c r="D83" s="382"/>
    </row>
    <row r="84" spans="1:5" ht="15.75">
      <c r="A84" s="12" t="s">
        <v>464</v>
      </c>
      <c r="E84" s="360"/>
    </row>
    <row r="85" ht="15.75">
      <c r="A85" s="12" t="s">
        <v>280</v>
      </c>
    </row>
    <row r="86" spans="1:4" ht="15.75">
      <c r="A86" s="382" t="s">
        <v>462</v>
      </c>
      <c r="B86" s="382"/>
      <c r="C86" s="382"/>
      <c r="D86" s="382"/>
    </row>
    <row r="87" ht="15.75">
      <c r="A87" s="12" t="s">
        <v>465</v>
      </c>
    </row>
    <row r="88" ht="15.75">
      <c r="A88" s="12" t="s">
        <v>280</v>
      </c>
    </row>
    <row r="89" spans="1:3" ht="31.5">
      <c r="A89" s="94" t="s">
        <v>421</v>
      </c>
      <c r="B89" s="11"/>
      <c r="C89" s="12" t="s">
        <v>428</v>
      </c>
    </row>
    <row r="90" spans="1:2" ht="15.75">
      <c r="A90" s="58"/>
      <c r="B90" s="11"/>
    </row>
    <row r="91" ht="15.75">
      <c r="A91" s="12" t="s">
        <v>280</v>
      </c>
    </row>
  </sheetData>
  <sheetProtection/>
  <mergeCells count="34">
    <mergeCell ref="A1:D1"/>
    <mergeCell ref="A2:D2"/>
    <mergeCell ref="A3:D3"/>
    <mergeCell ref="A4:D4"/>
    <mergeCell ref="A8:E8"/>
    <mergeCell ref="B43:B44"/>
    <mergeCell ref="B40:B42"/>
    <mergeCell ref="C40:C42"/>
    <mergeCell ref="A10:D10"/>
    <mergeCell ref="B63:B64"/>
    <mergeCell ref="C63:C64"/>
    <mergeCell ref="C43:C44"/>
    <mergeCell ref="D43:D44"/>
    <mergeCell ref="B38:B39"/>
    <mergeCell ref="C38:C39"/>
    <mergeCell ref="D40:D42"/>
    <mergeCell ref="D38:D39"/>
    <mergeCell ref="D63:D64"/>
    <mergeCell ref="B65:B67"/>
    <mergeCell ref="C65:C67"/>
    <mergeCell ref="E77:E80"/>
    <mergeCell ref="D74:D76"/>
    <mergeCell ref="E65:F67"/>
    <mergeCell ref="C74:C76"/>
    <mergeCell ref="B72:B73"/>
    <mergeCell ref="C72:C73"/>
    <mergeCell ref="D72:D73"/>
    <mergeCell ref="D65:D67"/>
    <mergeCell ref="B74:B76"/>
    <mergeCell ref="A86:D86"/>
    <mergeCell ref="B77:B80"/>
    <mergeCell ref="C77:C80"/>
    <mergeCell ref="A83:D83"/>
    <mergeCell ref="D77:D80"/>
  </mergeCells>
  <printOptions horizontalCentered="1"/>
  <pageMargins left="0.5511811023622047" right="0.1968503937007874" top="0" bottom="0" header="0" footer="0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0"/>
  <sheetViews>
    <sheetView zoomScale="72" zoomScaleNormal="72" zoomScaleSheetLayoutView="75" zoomScalePageLayoutView="0" workbookViewId="0" topLeftCell="A133">
      <selection activeCell="M145" sqref="M145"/>
    </sheetView>
  </sheetViews>
  <sheetFormatPr defaultColWidth="15.75390625" defaultRowHeight="12.75"/>
  <cols>
    <col min="1" max="1" width="72.625" style="12" customWidth="1"/>
    <col min="2" max="2" width="11.25390625" style="11" customWidth="1"/>
    <col min="3" max="3" width="22.00390625" style="12" customWidth="1"/>
    <col min="4" max="4" width="19.625" style="12" customWidth="1"/>
    <col min="5" max="5" width="32.625" style="12" customWidth="1"/>
    <col min="6" max="6" width="15.75390625" style="66" hidden="1" customWidth="1"/>
    <col min="7" max="7" width="15.75390625" style="67" hidden="1" customWidth="1"/>
    <col min="8" max="8" width="15.75390625" style="12" hidden="1" customWidth="1"/>
    <col min="9" max="9" width="15.75390625" style="47" hidden="1" customWidth="1"/>
    <col min="10" max="16384" width="15.75390625" style="12" customWidth="1"/>
  </cols>
  <sheetData>
    <row r="1" spans="1:6" ht="15.75">
      <c r="A1" s="401" t="s">
        <v>103</v>
      </c>
      <c r="B1" s="401"/>
      <c r="C1" s="401"/>
      <c r="D1" s="401"/>
      <c r="E1" s="401"/>
      <c r="F1" s="66">
        <v>300000</v>
      </c>
    </row>
    <row r="2" ht="15.75">
      <c r="F2" s="66">
        <v>300000</v>
      </c>
    </row>
    <row r="3" spans="1:6" ht="12.75" customHeight="1">
      <c r="A3" s="402" t="s">
        <v>67</v>
      </c>
      <c r="B3" s="402"/>
      <c r="C3" s="402"/>
      <c r="D3" s="402"/>
      <c r="E3" s="402"/>
      <c r="F3" s="66">
        <v>300000</v>
      </c>
    </row>
    <row r="4" spans="1:6" ht="15.75">
      <c r="A4" s="402" t="s">
        <v>254</v>
      </c>
      <c r="B4" s="402"/>
      <c r="C4" s="402"/>
      <c r="D4" s="402"/>
      <c r="E4" s="402"/>
      <c r="F4" s="66">
        <v>300000</v>
      </c>
    </row>
    <row r="5" spans="1:6" ht="15.75">
      <c r="A5" s="13"/>
      <c r="B5" s="13"/>
      <c r="C5" s="13"/>
      <c r="D5" s="13"/>
      <c r="F5" s="66">
        <v>300000</v>
      </c>
    </row>
    <row r="6" spans="1:14" s="16" customFormat="1" ht="15" customHeight="1">
      <c r="A6" s="16" t="s">
        <v>216</v>
      </c>
      <c r="C6" s="16" t="s">
        <v>217</v>
      </c>
      <c r="D6" s="17"/>
      <c r="E6" s="17"/>
      <c r="F6" s="66"/>
      <c r="G6" s="68"/>
      <c r="I6" s="69"/>
      <c r="N6" s="18"/>
    </row>
    <row r="7" spans="1:14" s="16" customFormat="1" ht="15" customHeight="1">
      <c r="A7" s="16" t="s">
        <v>218</v>
      </c>
      <c r="C7" s="16" t="s">
        <v>289</v>
      </c>
      <c r="D7" s="17"/>
      <c r="E7" s="17"/>
      <c r="F7" s="66"/>
      <c r="G7" s="68"/>
      <c r="I7" s="69"/>
      <c r="N7" s="18"/>
    </row>
    <row r="8" spans="1:14" s="16" customFormat="1" ht="15" customHeight="1">
      <c r="A8" s="16" t="s">
        <v>483</v>
      </c>
      <c r="D8" s="17"/>
      <c r="E8" s="17"/>
      <c r="F8" s="66"/>
      <c r="G8" s="68"/>
      <c r="I8" s="69"/>
      <c r="N8" s="18"/>
    </row>
    <row r="9" spans="1:14" s="16" customFormat="1" ht="15" customHeight="1">
      <c r="A9" s="16" t="s">
        <v>484</v>
      </c>
      <c r="D9" s="17"/>
      <c r="E9" s="17"/>
      <c r="F9" s="66"/>
      <c r="G9" s="68"/>
      <c r="I9" s="69"/>
      <c r="N9" s="18"/>
    </row>
    <row r="10" spans="1:14" s="16" customFormat="1" ht="15" customHeight="1">
      <c r="A10" s="16" t="s">
        <v>485</v>
      </c>
      <c r="D10" s="17"/>
      <c r="E10" s="17"/>
      <c r="F10" s="66"/>
      <c r="G10" s="68"/>
      <c r="I10" s="69"/>
      <c r="N10" s="18"/>
    </row>
    <row r="11" spans="1:14" s="16" customFormat="1" ht="15" customHeight="1">
      <c r="A11" s="16" t="s">
        <v>475</v>
      </c>
      <c r="D11" s="17"/>
      <c r="E11" s="17"/>
      <c r="F11" s="66"/>
      <c r="G11" s="68"/>
      <c r="I11" s="69"/>
      <c r="N11" s="18"/>
    </row>
    <row r="12" spans="4:6" ht="16.5" thickBot="1">
      <c r="D12" s="404" t="str">
        <f>СЧА!D12</f>
        <v>30.09.2013 г.</v>
      </c>
      <c r="E12" s="405"/>
      <c r="F12" s="66">
        <v>300000</v>
      </c>
    </row>
    <row r="13" spans="1:6" ht="98.25" customHeight="1">
      <c r="A13" s="192" t="s">
        <v>104</v>
      </c>
      <c r="B13" s="193" t="s">
        <v>151</v>
      </c>
      <c r="C13" s="193" t="s">
        <v>154</v>
      </c>
      <c r="D13" s="193" t="s">
        <v>152</v>
      </c>
      <c r="E13" s="194" t="s">
        <v>153</v>
      </c>
      <c r="F13" s="66">
        <v>300000</v>
      </c>
    </row>
    <row r="14" spans="1:6" ht="16.5" customHeight="1" thickBot="1">
      <c r="A14" s="195"/>
      <c r="B14" s="196"/>
      <c r="C14" s="197" t="s">
        <v>106</v>
      </c>
      <c r="D14" s="197" t="s">
        <v>105</v>
      </c>
      <c r="E14" s="198" t="s">
        <v>105</v>
      </c>
      <c r="F14" s="66">
        <v>300000</v>
      </c>
    </row>
    <row r="15" spans="1:6" ht="19.5" thickBot="1">
      <c r="A15" s="199">
        <v>1</v>
      </c>
      <c r="B15" s="200">
        <v>2</v>
      </c>
      <c r="C15" s="200">
        <v>3</v>
      </c>
      <c r="D15" s="200">
        <v>4</v>
      </c>
      <c r="E15" s="201">
        <v>5</v>
      </c>
      <c r="F15" s="66">
        <v>300000</v>
      </c>
    </row>
    <row r="16" spans="1:6" ht="18.75">
      <c r="A16" s="202" t="s">
        <v>107</v>
      </c>
      <c r="B16" s="203">
        <v>100</v>
      </c>
      <c r="C16" s="204">
        <f>C18</f>
        <v>27.637719999999998</v>
      </c>
      <c r="D16" s="205">
        <f>D18</f>
        <v>0.10144217996257454</v>
      </c>
      <c r="E16" s="206" t="s">
        <v>108</v>
      </c>
      <c r="F16" s="66">
        <v>300000</v>
      </c>
    </row>
    <row r="17" spans="1:6" ht="18.75">
      <c r="A17" s="207" t="s">
        <v>109</v>
      </c>
      <c r="B17" s="208"/>
      <c r="C17" s="209"/>
      <c r="D17" s="210"/>
      <c r="E17" s="211"/>
      <c r="F17" s="66">
        <v>300000</v>
      </c>
    </row>
    <row r="18" spans="1:6" ht="17.25" customHeight="1">
      <c r="A18" s="207" t="s">
        <v>110</v>
      </c>
      <c r="B18" s="208">
        <v>110</v>
      </c>
      <c r="C18" s="209">
        <f>C21+C20</f>
        <v>27.637719999999998</v>
      </c>
      <c r="D18" s="212">
        <f>SUM(D19:D21)</f>
        <v>0.10144217996257454</v>
      </c>
      <c r="E18" s="211" t="s">
        <v>108</v>
      </c>
      <c r="F18" s="66">
        <v>300000</v>
      </c>
    </row>
    <row r="19" spans="1:5" ht="16.5" customHeight="1">
      <c r="A19" s="213" t="s">
        <v>261</v>
      </c>
      <c r="B19" s="208"/>
      <c r="C19" s="209">
        <v>0</v>
      </c>
      <c r="D19" s="212">
        <f>C19/C147*100</f>
        <v>0</v>
      </c>
      <c r="E19" s="211" t="s">
        <v>108</v>
      </c>
    </row>
    <row r="20" spans="1:5" ht="16.5" customHeight="1">
      <c r="A20" s="213" t="s">
        <v>284</v>
      </c>
      <c r="B20" s="208"/>
      <c r="C20" s="209">
        <v>4.22055</v>
      </c>
      <c r="D20" s="212">
        <f>C20/C147*100</f>
        <v>0.015491212467636406</v>
      </c>
      <c r="E20" s="211" t="s">
        <v>108</v>
      </c>
    </row>
    <row r="21" spans="1:5" ht="15.75" customHeight="1">
      <c r="A21" s="213" t="s">
        <v>219</v>
      </c>
      <c r="B21" s="208"/>
      <c r="C21" s="209">
        <v>23.41717</v>
      </c>
      <c r="D21" s="212">
        <f>C21/C147*100</f>
        <v>0.08595096749493814</v>
      </c>
      <c r="E21" s="211" t="s">
        <v>108</v>
      </c>
    </row>
    <row r="22" spans="1:5" ht="18.75">
      <c r="A22" s="214" t="s">
        <v>111</v>
      </c>
      <c r="B22" s="208">
        <v>120</v>
      </c>
      <c r="C22" s="209">
        <v>0</v>
      </c>
      <c r="D22" s="215">
        <f>C22/$C$147*100</f>
        <v>0</v>
      </c>
      <c r="E22" s="211" t="s">
        <v>108</v>
      </c>
    </row>
    <row r="23" spans="1:5" ht="18.75">
      <c r="A23" s="216" t="s">
        <v>8</v>
      </c>
      <c r="B23" s="217">
        <v>200</v>
      </c>
      <c r="C23" s="218"/>
      <c r="D23" s="219">
        <f>D25</f>
        <v>0</v>
      </c>
      <c r="E23" s="220" t="s">
        <v>108</v>
      </c>
    </row>
    <row r="24" spans="1:5" ht="18.75">
      <c r="A24" s="207" t="s">
        <v>109</v>
      </c>
      <c r="B24" s="208"/>
      <c r="C24" s="209"/>
      <c r="D24" s="221"/>
      <c r="E24" s="211"/>
    </row>
    <row r="25" spans="1:5" ht="18.75">
      <c r="A25" s="207" t="s">
        <v>274</v>
      </c>
      <c r="B25" s="208">
        <v>210</v>
      </c>
      <c r="C25" s="209"/>
      <c r="D25" s="212">
        <f>C25/C147*100</f>
        <v>0</v>
      </c>
      <c r="E25" s="211" t="s">
        <v>108</v>
      </c>
    </row>
    <row r="26" spans="1:5" ht="37.5" hidden="1">
      <c r="A26" s="207" t="s">
        <v>479</v>
      </c>
      <c r="B26" s="208"/>
      <c r="C26" s="209"/>
      <c r="D26" s="212">
        <f>C26/C147*100</f>
        <v>0</v>
      </c>
      <c r="E26" s="211" t="s">
        <v>108</v>
      </c>
    </row>
    <row r="27" spans="1:5" ht="18.75">
      <c r="A27" s="222" t="s">
        <v>111</v>
      </c>
      <c r="B27" s="223">
        <v>220</v>
      </c>
      <c r="C27" s="224">
        <v>0</v>
      </c>
      <c r="D27" s="212">
        <f>C27/$C$147*100</f>
        <v>0</v>
      </c>
      <c r="E27" s="225" t="s">
        <v>108</v>
      </c>
    </row>
    <row r="28" spans="1:5" ht="37.5">
      <c r="A28" s="226" t="s">
        <v>183</v>
      </c>
      <c r="B28" s="227">
        <v>300</v>
      </c>
      <c r="C28" s="228">
        <f>C30+C68</f>
        <v>25516.953159999997</v>
      </c>
      <c r="D28" s="219">
        <f>C28/C147*100</f>
        <v>93.65806421634292</v>
      </c>
      <c r="E28" s="229" t="s">
        <v>108</v>
      </c>
    </row>
    <row r="29" spans="1:5" ht="18.75">
      <c r="A29" s="230" t="s">
        <v>112</v>
      </c>
      <c r="B29" s="231"/>
      <c r="C29" s="232"/>
      <c r="D29" s="233"/>
      <c r="E29" s="234"/>
    </row>
    <row r="30" spans="1:5" ht="52.5" customHeight="1">
      <c r="A30" s="235" t="s">
        <v>230</v>
      </c>
      <c r="B30" s="217">
        <v>310</v>
      </c>
      <c r="C30" s="236">
        <f>C43+C62</f>
        <v>24348.435159999997</v>
      </c>
      <c r="D30" s="205">
        <f>C30/C147*100</f>
        <v>89.36910647143822</v>
      </c>
      <c r="E30" s="237" t="s">
        <v>108</v>
      </c>
    </row>
    <row r="31" spans="1:5" ht="18.75">
      <c r="A31" s="207" t="s">
        <v>113</v>
      </c>
      <c r="B31" s="208"/>
      <c r="C31" s="238"/>
      <c r="D31" s="212"/>
      <c r="E31" s="239"/>
    </row>
    <row r="32" spans="1:5" ht="18.75">
      <c r="A32" s="207" t="s">
        <v>155</v>
      </c>
      <c r="B32" s="208">
        <v>311</v>
      </c>
      <c r="C32" s="238">
        <v>0</v>
      </c>
      <c r="D32" s="212">
        <v>0</v>
      </c>
      <c r="E32" s="240">
        <v>0</v>
      </c>
    </row>
    <row r="33" spans="1:7" ht="37.5">
      <c r="A33" s="207" t="s">
        <v>156</v>
      </c>
      <c r="B33" s="208">
        <v>312</v>
      </c>
      <c r="C33" s="238">
        <f>C34</f>
        <v>0</v>
      </c>
      <c r="D33" s="212">
        <f>D34</f>
        <v>0</v>
      </c>
      <c r="E33" s="211" t="s">
        <v>108</v>
      </c>
      <c r="G33" s="67">
        <v>500</v>
      </c>
    </row>
    <row r="34" spans="1:7" ht="18.75" hidden="1">
      <c r="A34" s="207" t="s">
        <v>407</v>
      </c>
      <c r="B34" s="208"/>
      <c r="C34" s="238">
        <v>0</v>
      </c>
      <c r="D34" s="241">
        <f>C34/C$147*100</f>
        <v>0</v>
      </c>
      <c r="E34" s="240" t="s">
        <v>418</v>
      </c>
      <c r="F34" s="66">
        <v>1000000</v>
      </c>
      <c r="G34" s="67">
        <v>500</v>
      </c>
    </row>
    <row r="35" spans="1:5" ht="18.75">
      <c r="A35" s="207" t="s">
        <v>114</v>
      </c>
      <c r="B35" s="208">
        <v>313</v>
      </c>
      <c r="C35" s="238">
        <v>0</v>
      </c>
      <c r="D35" s="212">
        <v>0</v>
      </c>
      <c r="E35" s="240">
        <v>0</v>
      </c>
    </row>
    <row r="36" spans="1:5" ht="18.75">
      <c r="A36" s="207" t="s">
        <v>157</v>
      </c>
      <c r="B36" s="208">
        <v>314</v>
      </c>
      <c r="C36" s="238">
        <f>SUM(C37:C42)</f>
        <v>0</v>
      </c>
      <c r="D36" s="212">
        <v>0</v>
      </c>
      <c r="E36" s="211" t="s">
        <v>108</v>
      </c>
    </row>
    <row r="37" spans="1:5" ht="18.75" hidden="1">
      <c r="A37" s="242"/>
      <c r="B37" s="243"/>
      <c r="C37" s="244"/>
      <c r="D37" s="242"/>
      <c r="E37" s="242"/>
    </row>
    <row r="38" spans="1:7" ht="18.75" hidden="1">
      <c r="A38" s="207" t="s">
        <v>408</v>
      </c>
      <c r="B38" s="208"/>
      <c r="C38" s="238"/>
      <c r="D38" s="212">
        <f>C38/C$147*100</f>
        <v>0</v>
      </c>
      <c r="E38" s="240" t="s">
        <v>415</v>
      </c>
      <c r="F38" s="142">
        <v>1500000</v>
      </c>
      <c r="G38" s="67">
        <v>1119</v>
      </c>
    </row>
    <row r="39" spans="1:7" ht="18.75" hidden="1">
      <c r="A39" s="207" t="s">
        <v>409</v>
      </c>
      <c r="B39" s="208"/>
      <c r="C39" s="238"/>
      <c r="D39" s="212">
        <f>C39/C$147*100</f>
        <v>0</v>
      </c>
      <c r="E39" s="240" t="s">
        <v>413</v>
      </c>
      <c r="F39" s="66">
        <v>1000000</v>
      </c>
      <c r="G39" s="67">
        <v>300</v>
      </c>
    </row>
    <row r="40" spans="1:7" ht="18.75" hidden="1">
      <c r="A40" s="207" t="s">
        <v>410</v>
      </c>
      <c r="B40" s="208"/>
      <c r="C40" s="238"/>
      <c r="D40" s="212">
        <f>C40/C$147*100</f>
        <v>0</v>
      </c>
      <c r="E40" s="240" t="s">
        <v>414</v>
      </c>
      <c r="F40" s="66">
        <v>3000000</v>
      </c>
      <c r="G40" s="67">
        <v>350</v>
      </c>
    </row>
    <row r="41" spans="1:7" ht="18.75" hidden="1">
      <c r="A41" s="207" t="s">
        <v>411</v>
      </c>
      <c r="B41" s="208"/>
      <c r="C41" s="238"/>
      <c r="D41" s="241">
        <f>C41/C$147*100</f>
        <v>0</v>
      </c>
      <c r="E41" s="240" t="s">
        <v>416</v>
      </c>
      <c r="F41" s="142">
        <v>1000000</v>
      </c>
      <c r="G41" s="67">
        <v>799</v>
      </c>
    </row>
    <row r="42" spans="1:7" ht="18.75" hidden="1">
      <c r="A42" s="207" t="s">
        <v>406</v>
      </c>
      <c r="B42" s="208"/>
      <c r="C42" s="238"/>
      <c r="D42" s="212">
        <f>C42/C$147*100</f>
        <v>0</v>
      </c>
      <c r="E42" s="240" t="s">
        <v>417</v>
      </c>
      <c r="F42" s="142">
        <v>1400000</v>
      </c>
      <c r="G42" s="67">
        <v>706</v>
      </c>
    </row>
    <row r="43" spans="1:5" ht="33" customHeight="1">
      <c r="A43" s="207" t="s">
        <v>158</v>
      </c>
      <c r="B43" s="208">
        <v>315</v>
      </c>
      <c r="C43" s="245">
        <f>SUM(C44:C60)</f>
        <v>19476.242319999998</v>
      </c>
      <c r="D43" s="246">
        <f>C43/C147*100</f>
        <v>71.48608779668331</v>
      </c>
      <c r="E43" s="240">
        <v>0</v>
      </c>
    </row>
    <row r="44" spans="1:7" ht="18.75">
      <c r="A44" s="247" t="s">
        <v>393</v>
      </c>
      <c r="B44" s="208"/>
      <c r="C44" s="238">
        <v>1954.6</v>
      </c>
      <c r="D44" s="212">
        <f aca="true" t="shared" si="0" ref="D44:D51">C44/C$147*100</f>
        <v>7.174212813316301</v>
      </c>
      <c r="E44" s="240">
        <f aca="true" t="shared" si="1" ref="E44:E49">G44/F44*100</f>
        <v>0.000509669083373898</v>
      </c>
      <c r="F44" s="186">
        <v>21586948000</v>
      </c>
      <c r="G44" s="47">
        <v>110022</v>
      </c>
    </row>
    <row r="45" spans="1:7" ht="18.75" hidden="1">
      <c r="A45" s="207" t="s">
        <v>272</v>
      </c>
      <c r="B45" s="208"/>
      <c r="C45" s="209">
        <v>0</v>
      </c>
      <c r="D45" s="212">
        <f t="shared" si="0"/>
        <v>0</v>
      </c>
      <c r="E45" s="240">
        <f t="shared" si="1"/>
        <v>0.0028812831244069467</v>
      </c>
      <c r="F45" s="186">
        <v>1110616299</v>
      </c>
      <c r="G45" s="187">
        <v>32000</v>
      </c>
    </row>
    <row r="46" spans="1:7" ht="18.75">
      <c r="A46" s="247" t="s">
        <v>231</v>
      </c>
      <c r="B46" s="208"/>
      <c r="C46" s="238">
        <v>2683.46</v>
      </c>
      <c r="D46" s="212">
        <f t="shared" si="0"/>
        <v>9.849438819206878</v>
      </c>
      <c r="E46" s="240">
        <f t="shared" si="1"/>
        <v>0.00045851982745546185</v>
      </c>
      <c r="F46" s="188">
        <v>850563000</v>
      </c>
      <c r="G46" s="47">
        <v>3900</v>
      </c>
    </row>
    <row r="47" spans="1:7" ht="18.75">
      <c r="A47" s="207" t="s">
        <v>396</v>
      </c>
      <c r="B47" s="208"/>
      <c r="C47" s="209">
        <v>1030.8648</v>
      </c>
      <c r="D47" s="212">
        <f t="shared" si="0"/>
        <v>3.783711990666503</v>
      </c>
      <c r="E47" s="240">
        <f t="shared" si="1"/>
        <v>0.000358112789730637</v>
      </c>
      <c r="F47" s="186">
        <v>6724138509019</v>
      </c>
      <c r="G47" s="47">
        <v>24080000</v>
      </c>
    </row>
    <row r="48" spans="1:7" ht="18.75">
      <c r="A48" s="247" t="s">
        <v>232</v>
      </c>
      <c r="B48" s="208"/>
      <c r="C48" s="209">
        <v>2448.17</v>
      </c>
      <c r="D48" s="212">
        <f t="shared" si="0"/>
        <v>8.985824507918025</v>
      </c>
      <c r="E48" s="240">
        <f t="shared" si="1"/>
        <v>0.0010982738851759723</v>
      </c>
      <c r="F48" s="188">
        <v>2367351200</v>
      </c>
      <c r="G48" s="47">
        <v>26000</v>
      </c>
    </row>
    <row r="49" spans="1:7" ht="18.75">
      <c r="A49" s="247" t="s">
        <v>238</v>
      </c>
      <c r="B49" s="208"/>
      <c r="C49" s="238">
        <v>2351</v>
      </c>
      <c r="D49" s="212">
        <f t="shared" si="0"/>
        <v>8.629169305283241</v>
      </c>
      <c r="E49" s="240">
        <f t="shared" si="1"/>
        <v>0.0005722139631426889</v>
      </c>
      <c r="F49" s="188">
        <v>213906000</v>
      </c>
      <c r="G49" s="47">
        <v>1224</v>
      </c>
    </row>
    <row r="50" spans="1:7" ht="18.75" hidden="1">
      <c r="A50" s="247" t="s">
        <v>248</v>
      </c>
      <c r="B50" s="208"/>
      <c r="C50" s="238">
        <v>0</v>
      </c>
      <c r="D50" s="212">
        <f t="shared" si="0"/>
        <v>0</v>
      </c>
      <c r="E50" s="240"/>
      <c r="F50" s="189"/>
      <c r="G50" s="47"/>
    </row>
    <row r="51" spans="1:7" ht="18.75" hidden="1">
      <c r="A51" s="247" t="s">
        <v>412</v>
      </c>
      <c r="B51" s="208"/>
      <c r="C51" s="238">
        <v>0</v>
      </c>
      <c r="D51" s="212">
        <f t="shared" si="0"/>
        <v>0</v>
      </c>
      <c r="E51" s="240">
        <f>G51/F51*100</f>
        <v>0.00307909371426807</v>
      </c>
      <c r="F51" s="186">
        <v>47487999252</v>
      </c>
      <c r="G51" s="47">
        <v>1462200</v>
      </c>
    </row>
    <row r="52" spans="1:7" ht="18.75">
      <c r="A52" s="247" t="s">
        <v>486</v>
      </c>
      <c r="B52" s="208"/>
      <c r="C52" s="248">
        <v>450.73013</v>
      </c>
      <c r="D52" s="212">
        <f>C52/$C$147*100</f>
        <v>1.6543711623829542</v>
      </c>
      <c r="E52" s="240">
        <v>0</v>
      </c>
      <c r="F52" s="186"/>
      <c r="G52" s="187"/>
    </row>
    <row r="53" spans="1:7" ht="18.75">
      <c r="A53" s="247" t="s">
        <v>402</v>
      </c>
      <c r="B53" s="208"/>
      <c r="C53" s="238">
        <v>1387.88879</v>
      </c>
      <c r="D53" s="212">
        <f aca="true" t="shared" si="2" ref="D53:D59">C53/C$147*100</f>
        <v>5.0941417889471285</v>
      </c>
      <c r="E53" s="240">
        <v>0</v>
      </c>
      <c r="F53" s="186">
        <v>5100000000</v>
      </c>
      <c r="G53" s="47">
        <v>1482800</v>
      </c>
    </row>
    <row r="54" spans="1:7" ht="18.75">
      <c r="A54" s="247" t="s">
        <v>250</v>
      </c>
      <c r="B54" s="208"/>
      <c r="C54" s="238">
        <v>1643.1024</v>
      </c>
      <c r="D54" s="212">
        <f t="shared" si="2"/>
        <v>6.030884217574321</v>
      </c>
      <c r="E54" s="240">
        <f>G54/F54*100</f>
        <v>6.969714909269847E-05</v>
      </c>
      <c r="F54" s="188">
        <v>35725995000</v>
      </c>
      <c r="G54" s="47">
        <v>24900</v>
      </c>
    </row>
    <row r="55" spans="1:7" ht="18.75">
      <c r="A55" s="247" t="s">
        <v>285</v>
      </c>
      <c r="B55" s="208"/>
      <c r="C55" s="238">
        <v>1643.02616</v>
      </c>
      <c r="D55" s="212">
        <f t="shared" si="2"/>
        <v>6.030604384368096</v>
      </c>
      <c r="E55" s="240">
        <f>G55/F55*100</f>
        <v>0.0003525970896190083</v>
      </c>
      <c r="F55" s="188">
        <v>2178690700</v>
      </c>
      <c r="G55" s="47">
        <v>7682</v>
      </c>
    </row>
    <row r="56" spans="1:7" ht="18.75">
      <c r="A56" s="247" t="s">
        <v>452</v>
      </c>
      <c r="B56" s="208"/>
      <c r="C56" s="238">
        <v>1932.609</v>
      </c>
      <c r="D56" s="212">
        <f t="shared" si="2"/>
        <v>7.093496495922647</v>
      </c>
      <c r="E56" s="240">
        <f>G56/F56*100</f>
        <v>7.901777807367719E-05</v>
      </c>
      <c r="F56" s="189">
        <v>9301704223</v>
      </c>
      <c r="G56" s="47">
        <v>7350</v>
      </c>
    </row>
    <row r="57" spans="1:7" ht="18.75" hidden="1">
      <c r="A57" s="247" t="s">
        <v>276</v>
      </c>
      <c r="B57" s="208"/>
      <c r="C57" s="238">
        <v>0</v>
      </c>
      <c r="D57" s="212">
        <f t="shared" si="2"/>
        <v>0</v>
      </c>
      <c r="E57" s="240">
        <f>G57/F57*100</f>
        <v>0.0005224842740233403</v>
      </c>
      <c r="F57" s="186">
        <v>190627747</v>
      </c>
      <c r="G57" s="47">
        <v>996</v>
      </c>
    </row>
    <row r="58" spans="1:7" ht="18.75" hidden="1">
      <c r="A58" s="247" t="s">
        <v>277</v>
      </c>
      <c r="B58" s="208"/>
      <c r="C58" s="238">
        <v>0</v>
      </c>
      <c r="D58" s="212">
        <f t="shared" si="2"/>
        <v>0</v>
      </c>
      <c r="E58" s="240">
        <f>G58/F58*100</f>
        <v>1.957269103410457E-05</v>
      </c>
      <c r="F58" s="188">
        <v>4741300000</v>
      </c>
      <c r="G58" s="47">
        <v>928</v>
      </c>
    </row>
    <row r="59" spans="1:7" ht="18.75" hidden="1">
      <c r="A59" s="247" t="s">
        <v>432</v>
      </c>
      <c r="B59" s="208"/>
      <c r="C59" s="238">
        <v>0</v>
      </c>
      <c r="D59" s="212">
        <f t="shared" si="2"/>
        <v>0</v>
      </c>
      <c r="E59" s="240"/>
      <c r="F59" s="189"/>
      <c r="G59" s="47"/>
    </row>
    <row r="60" spans="1:7" ht="18.75">
      <c r="A60" s="247" t="s">
        <v>451</v>
      </c>
      <c r="B60" s="208"/>
      <c r="C60" s="209">
        <v>1950.79104</v>
      </c>
      <c r="D60" s="212">
        <f>C60/$C$147*100</f>
        <v>7.160232311097224</v>
      </c>
      <c r="E60" s="240">
        <v>0</v>
      </c>
      <c r="F60" s="186"/>
      <c r="G60" s="187"/>
    </row>
    <row r="61" spans="1:7" ht="16.5" customHeight="1">
      <c r="A61" s="247" t="s">
        <v>159</v>
      </c>
      <c r="B61" s="208">
        <v>316</v>
      </c>
      <c r="C61" s="238"/>
      <c r="D61" s="212">
        <v>0</v>
      </c>
      <c r="E61" s="240">
        <f>D61/$F$13*100</f>
        <v>0</v>
      </c>
      <c r="F61" s="188"/>
      <c r="G61" s="47"/>
    </row>
    <row r="62" spans="1:7" ht="16.5" customHeight="1">
      <c r="A62" s="247" t="s">
        <v>160</v>
      </c>
      <c r="B62" s="208">
        <v>317</v>
      </c>
      <c r="C62" s="249">
        <f>C63+C64+C66+C65</f>
        <v>4872.19284</v>
      </c>
      <c r="D62" s="250">
        <f>C62/C147*100</f>
        <v>17.883018674754904</v>
      </c>
      <c r="E62" s="211" t="s">
        <v>108</v>
      </c>
      <c r="F62" s="188"/>
      <c r="G62" s="47"/>
    </row>
    <row r="63" spans="1:7" ht="18.75">
      <c r="A63" s="247" t="s">
        <v>257</v>
      </c>
      <c r="B63" s="208"/>
      <c r="C63" s="251">
        <v>1507.1715</v>
      </c>
      <c r="D63" s="212">
        <f aca="true" t="shared" si="3" ref="D63:D73">C63/$C$147*100</f>
        <v>5.53196003640906</v>
      </c>
      <c r="E63" s="240">
        <f>G63/F63*100</f>
        <v>0.0008374450114373469</v>
      </c>
      <c r="F63" s="189">
        <v>7701998235</v>
      </c>
      <c r="G63" s="47">
        <v>64500</v>
      </c>
    </row>
    <row r="64" spans="1:7" ht="16.5" customHeight="1">
      <c r="A64" s="247" t="s">
        <v>460</v>
      </c>
      <c r="B64" s="208"/>
      <c r="C64" s="251">
        <v>751.34934</v>
      </c>
      <c r="D64" s="212">
        <f t="shared" si="3"/>
        <v>2.757771442906347</v>
      </c>
      <c r="E64" s="240">
        <f>G64/F64*100</f>
        <v>0.0013022</v>
      </c>
      <c r="F64" s="186">
        <v>1000000000</v>
      </c>
      <c r="G64" s="47">
        <v>13022</v>
      </c>
    </row>
    <row r="65" spans="1:7" ht="16.5" customHeight="1" hidden="1">
      <c r="A65" s="247" t="s">
        <v>271</v>
      </c>
      <c r="B65" s="208"/>
      <c r="C65" s="252"/>
      <c r="D65" s="212">
        <f t="shared" si="3"/>
        <v>0</v>
      </c>
      <c r="E65" s="240"/>
      <c r="F65" s="142"/>
      <c r="G65" s="47"/>
    </row>
    <row r="66" spans="1:7" ht="16.5" customHeight="1">
      <c r="A66" s="247" t="s">
        <v>399</v>
      </c>
      <c r="B66" s="208"/>
      <c r="C66" s="252">
        <v>2613.672</v>
      </c>
      <c r="D66" s="212">
        <f t="shared" si="3"/>
        <v>9.5932871954395</v>
      </c>
      <c r="E66" s="240">
        <f>G66/F66*100</f>
        <v>0.004952166572875633</v>
      </c>
      <c r="F66" s="93">
        <v>1554875</v>
      </c>
      <c r="G66" s="67">
        <v>77</v>
      </c>
    </row>
    <row r="67" spans="1:5" ht="18.75">
      <c r="A67" s="247" t="s">
        <v>167</v>
      </c>
      <c r="B67" s="208">
        <v>318</v>
      </c>
      <c r="C67" s="238">
        <v>0</v>
      </c>
      <c r="D67" s="212">
        <f t="shared" si="3"/>
        <v>0</v>
      </c>
      <c r="E67" s="240">
        <f>D67/$F$13*100</f>
        <v>0</v>
      </c>
    </row>
    <row r="68" spans="1:5" ht="56.25">
      <c r="A68" s="253" t="s">
        <v>161</v>
      </c>
      <c r="B68" s="217">
        <v>320</v>
      </c>
      <c r="C68" s="254">
        <f>C74+C79+C83</f>
        <v>1168.518</v>
      </c>
      <c r="D68" s="219">
        <f t="shared" si="3"/>
        <v>4.288957744904706</v>
      </c>
      <c r="E68" s="255" t="s">
        <v>108</v>
      </c>
    </row>
    <row r="69" spans="1:5" ht="18.75">
      <c r="A69" s="230" t="s">
        <v>115</v>
      </c>
      <c r="B69" s="231"/>
      <c r="C69" s="256"/>
      <c r="D69" s="212">
        <f t="shared" si="3"/>
        <v>0</v>
      </c>
      <c r="E69" s="234"/>
    </row>
    <row r="70" spans="1:5" ht="18.75">
      <c r="A70" s="207" t="s">
        <v>162</v>
      </c>
      <c r="B70" s="208">
        <v>321</v>
      </c>
      <c r="C70" s="248">
        <v>0</v>
      </c>
      <c r="D70" s="212">
        <f t="shared" si="3"/>
        <v>0</v>
      </c>
      <c r="E70" s="240">
        <f>D70/$F$13*100</f>
        <v>0</v>
      </c>
    </row>
    <row r="71" spans="1:5" ht="37.5">
      <c r="A71" s="207" t="s">
        <v>163</v>
      </c>
      <c r="B71" s="208">
        <v>322</v>
      </c>
      <c r="C71" s="248">
        <v>0</v>
      </c>
      <c r="D71" s="212">
        <f t="shared" si="3"/>
        <v>0</v>
      </c>
      <c r="E71" s="240">
        <f>D71/$F$13*100</f>
        <v>0</v>
      </c>
    </row>
    <row r="72" spans="1:5" ht="18.75">
      <c r="A72" s="207" t="s">
        <v>114</v>
      </c>
      <c r="B72" s="208">
        <v>323</v>
      </c>
      <c r="C72" s="248">
        <v>0</v>
      </c>
      <c r="D72" s="212">
        <f t="shared" si="3"/>
        <v>0</v>
      </c>
      <c r="E72" s="240">
        <f>D72/$F$13*100</f>
        <v>0</v>
      </c>
    </row>
    <row r="73" spans="1:5" ht="18.75">
      <c r="A73" s="207" t="s">
        <v>220</v>
      </c>
      <c r="B73" s="208">
        <v>324</v>
      </c>
      <c r="C73" s="248">
        <v>0</v>
      </c>
      <c r="D73" s="212">
        <f t="shared" si="3"/>
        <v>0</v>
      </c>
      <c r="E73" s="211" t="s">
        <v>108</v>
      </c>
    </row>
    <row r="74" spans="1:5" ht="45" customHeight="1">
      <c r="A74" s="207" t="s">
        <v>158</v>
      </c>
      <c r="B74" s="208">
        <v>325</v>
      </c>
      <c r="C74" s="257">
        <f>C75+C76+C80</f>
        <v>448.95</v>
      </c>
      <c r="D74" s="212">
        <f>C74/C147*100</f>
        <v>1.6478373286290562</v>
      </c>
      <c r="E74" s="240">
        <v>0</v>
      </c>
    </row>
    <row r="75" spans="1:5" ht="18" customHeight="1">
      <c r="A75" s="207" t="s">
        <v>276</v>
      </c>
      <c r="B75" s="208"/>
      <c r="C75" s="248">
        <v>448.95</v>
      </c>
      <c r="D75" s="212">
        <f>C75/C$147*100</f>
        <v>1.6478373286290562</v>
      </c>
      <c r="E75" s="240"/>
    </row>
    <row r="76" spans="1:5" ht="18.75" customHeight="1" hidden="1">
      <c r="A76" s="207" t="s">
        <v>437</v>
      </c>
      <c r="B76" s="208"/>
      <c r="C76" s="248">
        <v>0</v>
      </c>
      <c r="D76" s="212">
        <f>C76/C$147*100</f>
        <v>0</v>
      </c>
      <c r="E76" s="240">
        <f>D76/$F$13*100</f>
        <v>0</v>
      </c>
    </row>
    <row r="77" spans="1:5" ht="18.75" customHeight="1" hidden="1">
      <c r="A77" s="207" t="s">
        <v>439</v>
      </c>
      <c r="B77" s="208"/>
      <c r="C77" s="248">
        <v>0</v>
      </c>
      <c r="D77" s="212"/>
      <c r="E77" s="240"/>
    </row>
    <row r="78" spans="1:9" s="73" customFormat="1" ht="18.75" customHeight="1" hidden="1">
      <c r="A78" s="247" t="s">
        <v>277</v>
      </c>
      <c r="B78" s="208"/>
      <c r="C78" s="258">
        <v>0</v>
      </c>
      <c r="D78" s="212">
        <f>C78/C$147*100</f>
        <v>0</v>
      </c>
      <c r="E78" s="240">
        <f>G78/F78*100</f>
        <v>1.957269103410457E-05</v>
      </c>
      <c r="F78" s="66">
        <v>4741300000</v>
      </c>
      <c r="G78" s="74">
        <v>928</v>
      </c>
      <c r="I78" s="74"/>
    </row>
    <row r="79" spans="1:9" s="73" customFormat="1" ht="18.75" customHeight="1" hidden="1">
      <c r="A79" s="247" t="s">
        <v>440</v>
      </c>
      <c r="B79" s="208"/>
      <c r="C79" s="248">
        <v>0</v>
      </c>
      <c r="D79" s="212"/>
      <c r="E79" s="240"/>
      <c r="F79" s="66"/>
      <c r="G79" s="74"/>
      <c r="I79" s="74"/>
    </row>
    <row r="80" spans="1:9" s="73" customFormat="1" ht="18.75" customHeight="1" hidden="1">
      <c r="A80" s="247"/>
      <c r="B80" s="208"/>
      <c r="C80" s="248">
        <v>0</v>
      </c>
      <c r="D80" s="212"/>
      <c r="E80" s="240"/>
      <c r="F80" s="66"/>
      <c r="G80" s="74"/>
      <c r="I80" s="74"/>
    </row>
    <row r="81" spans="1:5" ht="20.25" customHeight="1">
      <c r="A81" s="207" t="s">
        <v>164</v>
      </c>
      <c r="B81" s="208">
        <v>326</v>
      </c>
      <c r="C81" s="248">
        <v>0</v>
      </c>
      <c r="D81" s="212">
        <f>C81/$C$147*100</f>
        <v>0</v>
      </c>
      <c r="E81" s="240">
        <f>D81/$F$13*100</f>
        <v>0</v>
      </c>
    </row>
    <row r="82" spans="1:5" ht="20.25" customHeight="1">
      <c r="A82" s="207" t="s">
        <v>165</v>
      </c>
      <c r="B82" s="208">
        <v>327</v>
      </c>
      <c r="C82" s="257">
        <f>C83</f>
        <v>719.568</v>
      </c>
      <c r="D82" s="212">
        <f>C82/$C$147*100</f>
        <v>2.6411204162756494</v>
      </c>
      <c r="E82" s="211" t="s">
        <v>108</v>
      </c>
    </row>
    <row r="83" spans="1:5" ht="16.5" customHeight="1">
      <c r="A83" s="207" t="s">
        <v>271</v>
      </c>
      <c r="B83" s="208"/>
      <c r="C83" s="259">
        <v>719.568</v>
      </c>
      <c r="D83" s="212">
        <f>C83/C$147*100</f>
        <v>2.6411204162756494</v>
      </c>
      <c r="E83" s="240">
        <v>0</v>
      </c>
    </row>
    <row r="84" spans="1:7" ht="18.75" hidden="1">
      <c r="A84" s="207" t="s">
        <v>273</v>
      </c>
      <c r="B84" s="208"/>
      <c r="C84" s="260"/>
      <c r="D84" s="212">
        <f>C84/C$147*100</f>
        <v>0</v>
      </c>
      <c r="E84" s="240">
        <f>G84/F84*100</f>
        <v>0.026573151101066554</v>
      </c>
      <c r="F84" s="66">
        <v>2675633</v>
      </c>
      <c r="G84" s="67">
        <v>711</v>
      </c>
    </row>
    <row r="85" spans="1:7" ht="0" customHeight="1" hidden="1">
      <c r="A85" s="207" t="s">
        <v>275</v>
      </c>
      <c r="B85" s="208"/>
      <c r="C85" s="260"/>
      <c r="D85" s="212">
        <f>C85/C$147*100</f>
        <v>0</v>
      </c>
      <c r="E85" s="240">
        <f>G85/F85*100</f>
        <v>0.003326315679317754</v>
      </c>
      <c r="F85" s="66">
        <v>2675633</v>
      </c>
      <c r="G85" s="67">
        <v>89</v>
      </c>
    </row>
    <row r="86" spans="1:5" ht="18.75">
      <c r="A86" s="207" t="s">
        <v>166</v>
      </c>
      <c r="B86" s="208">
        <v>328</v>
      </c>
      <c r="C86" s="248">
        <v>0</v>
      </c>
      <c r="D86" s="212">
        <f>C86/$C$147*100</f>
        <v>0</v>
      </c>
      <c r="E86" s="240">
        <f>D86/$F$13*100</f>
        <v>0</v>
      </c>
    </row>
    <row r="87" spans="1:5" ht="18.75">
      <c r="A87" s="222" t="s">
        <v>167</v>
      </c>
      <c r="B87" s="223">
        <v>329</v>
      </c>
      <c r="C87" s="261">
        <v>0</v>
      </c>
      <c r="D87" s="215">
        <f>C87/$C$147*100</f>
        <v>0</v>
      </c>
      <c r="E87" s="262">
        <f>D87/$F$13*100</f>
        <v>0</v>
      </c>
    </row>
    <row r="88" spans="1:5" ht="37.5">
      <c r="A88" s="216" t="s">
        <v>168</v>
      </c>
      <c r="B88" s="217">
        <v>400</v>
      </c>
      <c r="C88" s="263">
        <f>C94+C119</f>
        <v>0</v>
      </c>
      <c r="D88" s="264">
        <f>C88/C147*100</f>
        <v>0</v>
      </c>
      <c r="E88" s="265" t="s">
        <v>108</v>
      </c>
    </row>
    <row r="89" spans="1:5" ht="18.75">
      <c r="A89" s="230" t="s">
        <v>109</v>
      </c>
      <c r="B89" s="231"/>
      <c r="C89" s="256"/>
      <c r="D89" s="221"/>
      <c r="E89" s="234"/>
    </row>
    <row r="90" spans="1:5" ht="18.75">
      <c r="A90" s="207" t="s">
        <v>169</v>
      </c>
      <c r="B90" s="208">
        <v>410</v>
      </c>
      <c r="C90" s="248">
        <v>0</v>
      </c>
      <c r="D90" s="212">
        <f aca="true" t="shared" si="4" ref="D90:D95">C90/$C$147*100</f>
        <v>0</v>
      </c>
      <c r="E90" s="240">
        <f>D90/$F$13*100</f>
        <v>0</v>
      </c>
    </row>
    <row r="91" spans="1:5" ht="37.5">
      <c r="A91" s="207" t="s">
        <v>163</v>
      </c>
      <c r="B91" s="208">
        <v>420</v>
      </c>
      <c r="C91" s="248">
        <v>0</v>
      </c>
      <c r="D91" s="212">
        <f t="shared" si="4"/>
        <v>0</v>
      </c>
      <c r="E91" s="240">
        <f>D91/$F$13*100</f>
        <v>0</v>
      </c>
    </row>
    <row r="92" spans="1:5" ht="18.75">
      <c r="A92" s="207" t="s">
        <v>114</v>
      </c>
      <c r="B92" s="208">
        <v>430</v>
      </c>
      <c r="C92" s="248">
        <v>0</v>
      </c>
      <c r="D92" s="212">
        <f t="shared" si="4"/>
        <v>0</v>
      </c>
      <c r="E92" s="240">
        <f>D92/$F$13*100</f>
        <v>0</v>
      </c>
    </row>
    <row r="93" spans="1:5" ht="18.75">
      <c r="A93" s="207" t="s">
        <v>157</v>
      </c>
      <c r="B93" s="208">
        <v>440</v>
      </c>
      <c r="C93" s="248">
        <v>0</v>
      </c>
      <c r="D93" s="212">
        <f t="shared" si="4"/>
        <v>0</v>
      </c>
      <c r="E93" s="211" t="s">
        <v>108</v>
      </c>
    </row>
    <row r="94" spans="1:5" ht="41.25" customHeight="1">
      <c r="A94" s="207" t="s">
        <v>158</v>
      </c>
      <c r="B94" s="208">
        <v>450</v>
      </c>
      <c r="C94" s="266">
        <f>SUM(C96:C114)</f>
        <v>0</v>
      </c>
      <c r="D94" s="212">
        <f t="shared" si="4"/>
        <v>0</v>
      </c>
      <c r="E94" s="240">
        <v>0</v>
      </c>
    </row>
    <row r="95" spans="1:5" ht="18" customHeight="1" hidden="1">
      <c r="A95" s="207" t="s">
        <v>248</v>
      </c>
      <c r="B95" s="208"/>
      <c r="C95" s="248">
        <v>0</v>
      </c>
      <c r="D95" s="212">
        <f t="shared" si="4"/>
        <v>0</v>
      </c>
      <c r="E95" s="240"/>
    </row>
    <row r="96" spans="1:7" ht="16.5" customHeight="1" hidden="1">
      <c r="A96" s="247" t="s">
        <v>393</v>
      </c>
      <c r="B96" s="208"/>
      <c r="C96" s="238">
        <v>0</v>
      </c>
      <c r="D96" s="212">
        <f aca="true" t="shared" si="5" ref="D96:D103">C96/C$147*100</f>
        <v>0</v>
      </c>
      <c r="E96" s="240">
        <f aca="true" t="shared" si="6" ref="E96:E101">G96/F96*100</f>
        <v>0.000509669083373898</v>
      </c>
      <c r="F96" s="186">
        <v>21586948000</v>
      </c>
      <c r="G96" s="47">
        <v>110022</v>
      </c>
    </row>
    <row r="97" spans="1:7" ht="15" customHeight="1" hidden="1">
      <c r="A97" s="207" t="s">
        <v>272</v>
      </c>
      <c r="B97" s="208"/>
      <c r="C97" s="209">
        <v>0</v>
      </c>
      <c r="D97" s="212">
        <f t="shared" si="5"/>
        <v>0</v>
      </c>
      <c r="E97" s="240">
        <f t="shared" si="6"/>
        <v>0.0028812831244069467</v>
      </c>
      <c r="F97" s="186">
        <v>1110616299</v>
      </c>
      <c r="G97" s="187">
        <v>32000</v>
      </c>
    </row>
    <row r="98" spans="1:7" ht="18.75" hidden="1">
      <c r="A98" s="247" t="s">
        <v>231</v>
      </c>
      <c r="B98" s="208"/>
      <c r="C98" s="238">
        <v>0</v>
      </c>
      <c r="D98" s="212">
        <f t="shared" si="5"/>
        <v>0</v>
      </c>
      <c r="E98" s="240">
        <f t="shared" si="6"/>
        <v>0.00045851982745546185</v>
      </c>
      <c r="F98" s="188">
        <v>850563000</v>
      </c>
      <c r="G98" s="47">
        <v>3900</v>
      </c>
    </row>
    <row r="99" spans="1:7" ht="15.75" customHeight="1" hidden="1">
      <c r="A99" s="207" t="s">
        <v>396</v>
      </c>
      <c r="B99" s="208"/>
      <c r="C99" s="209">
        <v>0</v>
      </c>
      <c r="D99" s="212">
        <f t="shared" si="5"/>
        <v>0</v>
      </c>
      <c r="E99" s="240">
        <f t="shared" si="6"/>
        <v>0.000358112789730637</v>
      </c>
      <c r="F99" s="186">
        <v>6724138509019</v>
      </c>
      <c r="G99" s="47">
        <v>24080000</v>
      </c>
    </row>
    <row r="100" spans="1:7" ht="18.75" hidden="1">
      <c r="A100" s="247" t="s">
        <v>232</v>
      </c>
      <c r="B100" s="208"/>
      <c r="C100" s="209">
        <v>0</v>
      </c>
      <c r="D100" s="212">
        <f t="shared" si="5"/>
        <v>0</v>
      </c>
      <c r="E100" s="240">
        <f t="shared" si="6"/>
        <v>0.0010982738851759723</v>
      </c>
      <c r="F100" s="188">
        <v>2367351200</v>
      </c>
      <c r="G100" s="47">
        <v>26000</v>
      </c>
    </row>
    <row r="101" spans="1:7" ht="15" customHeight="1" hidden="1">
      <c r="A101" s="247" t="s">
        <v>238</v>
      </c>
      <c r="B101" s="208"/>
      <c r="C101" s="238">
        <v>0</v>
      </c>
      <c r="D101" s="212">
        <f t="shared" si="5"/>
        <v>0</v>
      </c>
      <c r="E101" s="240">
        <f t="shared" si="6"/>
        <v>0.0005722139631426889</v>
      </c>
      <c r="F101" s="188">
        <v>213906000</v>
      </c>
      <c r="G101" s="47">
        <v>1224</v>
      </c>
    </row>
    <row r="102" spans="1:7" ht="14.25" customHeight="1" hidden="1">
      <c r="A102" s="247" t="s">
        <v>248</v>
      </c>
      <c r="B102" s="208"/>
      <c r="C102" s="238">
        <v>0</v>
      </c>
      <c r="D102" s="212">
        <f t="shared" si="5"/>
        <v>0</v>
      </c>
      <c r="E102" s="240"/>
      <c r="F102" s="189"/>
      <c r="G102" s="47"/>
    </row>
    <row r="103" spans="1:7" ht="0.75" customHeight="1" hidden="1">
      <c r="A103" s="247" t="s">
        <v>412</v>
      </c>
      <c r="B103" s="208"/>
      <c r="C103" s="238">
        <v>0</v>
      </c>
      <c r="D103" s="212">
        <f t="shared" si="5"/>
        <v>0</v>
      </c>
      <c r="E103" s="240">
        <f>G103/F103*100</f>
        <v>0.00307909371426807</v>
      </c>
      <c r="F103" s="186">
        <v>47487999252</v>
      </c>
      <c r="G103" s="47">
        <v>1462200</v>
      </c>
    </row>
    <row r="104" spans="1:7" ht="16.5" customHeight="1" hidden="1">
      <c r="A104" s="247" t="s">
        <v>454</v>
      </c>
      <c r="B104" s="208"/>
      <c r="C104" s="248">
        <v>0</v>
      </c>
      <c r="D104" s="212">
        <f>C104/$C$147*100</f>
        <v>0</v>
      </c>
      <c r="E104" s="240">
        <v>0</v>
      </c>
      <c r="F104" s="186"/>
      <c r="G104" s="187"/>
    </row>
    <row r="105" spans="1:6" ht="18" customHeight="1" hidden="1">
      <c r="A105" s="247" t="s">
        <v>453</v>
      </c>
      <c r="B105" s="208"/>
      <c r="C105" s="248">
        <v>0</v>
      </c>
      <c r="D105" s="212">
        <f>C105/$C$147*100</f>
        <v>0</v>
      </c>
      <c r="E105" s="240"/>
      <c r="F105" s="142"/>
    </row>
    <row r="106" spans="1:7" ht="15" customHeight="1" hidden="1">
      <c r="A106" s="247" t="s">
        <v>402</v>
      </c>
      <c r="B106" s="208"/>
      <c r="C106" s="238">
        <v>0</v>
      </c>
      <c r="D106" s="212">
        <f aca="true" t="shared" si="7" ref="D106:D113">C106/C$147*100</f>
        <v>0</v>
      </c>
      <c r="E106" s="240">
        <v>0</v>
      </c>
      <c r="F106" s="186">
        <v>5100000000</v>
      </c>
      <c r="G106" s="47">
        <v>1482800</v>
      </c>
    </row>
    <row r="107" spans="1:5" ht="18" customHeight="1" hidden="1">
      <c r="A107" s="207" t="s">
        <v>457</v>
      </c>
      <c r="B107" s="208"/>
      <c r="C107" s="248">
        <v>0</v>
      </c>
      <c r="D107" s="212">
        <f t="shared" si="7"/>
        <v>0</v>
      </c>
      <c r="E107" s="240"/>
    </row>
    <row r="108" spans="1:7" ht="17.25" customHeight="1" hidden="1">
      <c r="A108" s="247" t="s">
        <v>250</v>
      </c>
      <c r="B108" s="208"/>
      <c r="C108" s="238">
        <v>0</v>
      </c>
      <c r="D108" s="212">
        <f t="shared" si="7"/>
        <v>0</v>
      </c>
      <c r="E108" s="240">
        <f>G108/F108*100</f>
        <v>6.969714909269847E-05</v>
      </c>
      <c r="F108" s="188">
        <v>35725995000</v>
      </c>
      <c r="G108" s="47">
        <v>24900</v>
      </c>
    </row>
    <row r="109" spans="1:7" ht="14.25" customHeight="1" hidden="1">
      <c r="A109" s="247" t="s">
        <v>285</v>
      </c>
      <c r="B109" s="208"/>
      <c r="C109" s="238">
        <v>0</v>
      </c>
      <c r="D109" s="212">
        <f t="shared" si="7"/>
        <v>0</v>
      </c>
      <c r="E109" s="240">
        <f>G109/F109*100</f>
        <v>0.0003525970896190083</v>
      </c>
      <c r="F109" s="188">
        <v>2178690700</v>
      </c>
      <c r="G109" s="47">
        <v>7682</v>
      </c>
    </row>
    <row r="110" spans="1:7" ht="13.5" customHeight="1" hidden="1">
      <c r="A110" s="247" t="s">
        <v>452</v>
      </c>
      <c r="B110" s="208"/>
      <c r="C110" s="238">
        <v>0</v>
      </c>
      <c r="D110" s="212">
        <f t="shared" si="7"/>
        <v>0</v>
      </c>
      <c r="E110" s="240">
        <f>G110/F110*100</f>
        <v>7.901777807367719E-05</v>
      </c>
      <c r="F110" s="189">
        <v>9301704223</v>
      </c>
      <c r="G110" s="47">
        <v>7350</v>
      </c>
    </row>
    <row r="111" spans="1:7" ht="18" customHeight="1" hidden="1">
      <c r="A111" s="247" t="s">
        <v>276</v>
      </c>
      <c r="B111" s="208"/>
      <c r="C111" s="238">
        <v>0</v>
      </c>
      <c r="D111" s="212">
        <f t="shared" si="7"/>
        <v>0</v>
      </c>
      <c r="E111" s="240">
        <f>G111/F111*100</f>
        <v>0.0005224842740233403</v>
      </c>
      <c r="F111" s="186">
        <v>190627747</v>
      </c>
      <c r="G111" s="47">
        <v>996</v>
      </c>
    </row>
    <row r="112" spans="1:7" ht="0.75" customHeight="1" hidden="1">
      <c r="A112" s="247" t="s">
        <v>277</v>
      </c>
      <c r="B112" s="208"/>
      <c r="C112" s="238">
        <v>0</v>
      </c>
      <c r="D112" s="212">
        <f t="shared" si="7"/>
        <v>0</v>
      </c>
      <c r="E112" s="240">
        <f>G112/F112*100</f>
        <v>1.957269103410457E-05</v>
      </c>
      <c r="F112" s="188">
        <v>4741300000</v>
      </c>
      <c r="G112" s="47">
        <v>928</v>
      </c>
    </row>
    <row r="113" spans="1:7" ht="0" customHeight="1" hidden="1">
      <c r="A113" s="247" t="s">
        <v>432</v>
      </c>
      <c r="B113" s="208"/>
      <c r="C113" s="238">
        <v>0</v>
      </c>
      <c r="D113" s="212">
        <f t="shared" si="7"/>
        <v>0</v>
      </c>
      <c r="E113" s="240"/>
      <c r="F113" s="189"/>
      <c r="G113" s="47"/>
    </row>
    <row r="114" spans="1:7" ht="16.5" customHeight="1" hidden="1">
      <c r="A114" s="247" t="s">
        <v>451</v>
      </c>
      <c r="B114" s="208"/>
      <c r="C114" s="209">
        <v>0</v>
      </c>
      <c r="D114" s="212">
        <f>C114/$C$147*100</f>
        <v>0</v>
      </c>
      <c r="E114" s="240">
        <v>0</v>
      </c>
      <c r="F114" s="186"/>
      <c r="G114" s="187"/>
    </row>
    <row r="115" spans="1:6" ht="2.25" customHeight="1" hidden="1">
      <c r="A115" s="247" t="s">
        <v>435</v>
      </c>
      <c r="B115" s="208"/>
      <c r="C115" s="248">
        <v>0</v>
      </c>
      <c r="D115" s="212">
        <f>C115/$C$147*100</f>
        <v>0</v>
      </c>
      <c r="E115" s="240"/>
      <c r="F115" s="142"/>
    </row>
    <row r="116" spans="1:6" ht="15" customHeight="1" hidden="1">
      <c r="A116" s="247" t="s">
        <v>438</v>
      </c>
      <c r="B116" s="208"/>
      <c r="C116" s="248">
        <v>0</v>
      </c>
      <c r="D116" s="212">
        <f>C116/$C$147*100</f>
        <v>0</v>
      </c>
      <c r="E116" s="240"/>
      <c r="F116" s="142"/>
    </row>
    <row r="117" spans="1:6" ht="15" customHeight="1" hidden="1">
      <c r="A117" s="247" t="s">
        <v>446</v>
      </c>
      <c r="B117" s="208"/>
      <c r="C117" s="248">
        <v>0</v>
      </c>
      <c r="D117" s="212">
        <f>C117/$C$147*100</f>
        <v>0</v>
      </c>
      <c r="E117" s="240"/>
      <c r="F117" s="142"/>
    </row>
    <row r="118" spans="1:5" ht="15" customHeight="1" hidden="1">
      <c r="A118" s="207" t="s">
        <v>170</v>
      </c>
      <c r="B118" s="208">
        <v>460</v>
      </c>
      <c r="C118" s="248">
        <v>0</v>
      </c>
      <c r="D118" s="212">
        <f>C118/C147*100</f>
        <v>0</v>
      </c>
      <c r="E118" s="240">
        <v>0</v>
      </c>
    </row>
    <row r="119" spans="1:7" ht="37.5" hidden="1">
      <c r="A119" s="207" t="s">
        <v>182</v>
      </c>
      <c r="B119" s="208">
        <v>470</v>
      </c>
      <c r="C119" s="257">
        <f>SUM(C120:C125)</f>
        <v>0</v>
      </c>
      <c r="D119" s="212">
        <f>C119/C147*100</f>
        <v>0</v>
      </c>
      <c r="E119" s="211" t="s">
        <v>108</v>
      </c>
      <c r="F119" s="66">
        <v>19000000</v>
      </c>
      <c r="G119" s="67">
        <v>50</v>
      </c>
    </row>
    <row r="120" spans="1:5" ht="16.5" customHeight="1" hidden="1">
      <c r="A120" s="207" t="s">
        <v>271</v>
      </c>
      <c r="B120" s="208"/>
      <c r="C120" s="259">
        <v>0</v>
      </c>
      <c r="D120" s="212">
        <f>C120/C$147*100</f>
        <v>0</v>
      </c>
      <c r="E120" s="240">
        <v>0</v>
      </c>
    </row>
    <row r="121" spans="1:7" ht="18.75" hidden="1">
      <c r="A121" s="247" t="s">
        <v>257</v>
      </c>
      <c r="B121" s="208"/>
      <c r="C121" s="251">
        <v>0</v>
      </c>
      <c r="D121" s="212">
        <f aca="true" t="shared" si="8" ref="D121:D129">C121/$C$147*100</f>
        <v>0</v>
      </c>
      <c r="E121" s="240">
        <f>G121/F121*100</f>
        <v>0.0008374450114373469</v>
      </c>
      <c r="F121" s="189">
        <v>7701998235</v>
      </c>
      <c r="G121" s="47">
        <v>64500</v>
      </c>
    </row>
    <row r="122" spans="1:7" ht="15" customHeight="1" hidden="1">
      <c r="A122" s="247" t="s">
        <v>243</v>
      </c>
      <c r="B122" s="208"/>
      <c r="C122" s="251">
        <v>0</v>
      </c>
      <c r="D122" s="212">
        <f t="shared" si="8"/>
        <v>0</v>
      </c>
      <c r="E122" s="240">
        <f>G122/F122*100</f>
        <v>0.0013022</v>
      </c>
      <c r="F122" s="186">
        <v>1000000000</v>
      </c>
      <c r="G122" s="47">
        <v>13022</v>
      </c>
    </row>
    <row r="123" spans="1:7" ht="18.75" hidden="1">
      <c r="A123" s="247" t="s">
        <v>271</v>
      </c>
      <c r="B123" s="208"/>
      <c r="C123" s="252">
        <v>0</v>
      </c>
      <c r="D123" s="212">
        <f t="shared" si="8"/>
        <v>0</v>
      </c>
      <c r="E123" s="240"/>
      <c r="F123" s="142"/>
      <c r="G123" s="47"/>
    </row>
    <row r="124" spans="1:7" ht="18.75">
      <c r="A124" s="247" t="s">
        <v>458</v>
      </c>
      <c r="B124" s="208"/>
      <c r="C124" s="252">
        <v>0</v>
      </c>
      <c r="D124" s="212">
        <v>0</v>
      </c>
      <c r="E124" s="240"/>
      <c r="F124" s="142"/>
      <c r="G124" s="47"/>
    </row>
    <row r="125" spans="1:7" ht="0" customHeight="1" hidden="1">
      <c r="A125" s="247" t="s">
        <v>399</v>
      </c>
      <c r="B125" s="208"/>
      <c r="C125" s="252">
        <v>0</v>
      </c>
      <c r="D125" s="212">
        <f t="shared" si="8"/>
        <v>0</v>
      </c>
      <c r="E125" s="240">
        <f>G125/F125*100</f>
        <v>0.004952166572875633</v>
      </c>
      <c r="F125" s="93">
        <v>1554875</v>
      </c>
      <c r="G125" s="67">
        <v>77</v>
      </c>
    </row>
    <row r="126" spans="1:7" ht="18.75">
      <c r="A126" s="207" t="s">
        <v>171</v>
      </c>
      <c r="B126" s="208">
        <v>480</v>
      </c>
      <c r="C126" s="248">
        <v>0</v>
      </c>
      <c r="D126" s="212">
        <f t="shared" si="8"/>
        <v>0</v>
      </c>
      <c r="E126" s="240">
        <f>D126/$F$13*100</f>
        <v>0</v>
      </c>
      <c r="F126" s="66">
        <v>64215192</v>
      </c>
      <c r="G126" s="67">
        <v>61</v>
      </c>
    </row>
    <row r="127" spans="1:9" ht="18.75">
      <c r="A127" s="207" t="s">
        <v>167</v>
      </c>
      <c r="B127" s="208">
        <v>490</v>
      </c>
      <c r="C127" s="248">
        <v>0</v>
      </c>
      <c r="D127" s="212">
        <f t="shared" si="8"/>
        <v>0</v>
      </c>
      <c r="E127" s="240">
        <f>D127/$F$13*100</f>
        <v>0</v>
      </c>
      <c r="F127" s="66">
        <v>1554875</v>
      </c>
      <c r="G127" s="67">
        <v>66</v>
      </c>
      <c r="I127" s="47">
        <v>1555</v>
      </c>
    </row>
    <row r="128" spans="1:5" ht="18.75">
      <c r="A128" s="222" t="s">
        <v>116</v>
      </c>
      <c r="B128" s="223">
        <v>491</v>
      </c>
      <c r="C128" s="261">
        <v>0</v>
      </c>
      <c r="D128" s="215">
        <f t="shared" si="8"/>
        <v>0</v>
      </c>
      <c r="E128" s="225" t="s">
        <v>108</v>
      </c>
    </row>
    <row r="129" spans="1:5" ht="18.75">
      <c r="A129" s="267" t="s">
        <v>117</v>
      </c>
      <c r="B129" s="268">
        <v>500</v>
      </c>
      <c r="C129" s="269">
        <v>0</v>
      </c>
      <c r="D129" s="233">
        <f t="shared" si="8"/>
        <v>0</v>
      </c>
      <c r="E129" s="270" t="s">
        <v>108</v>
      </c>
    </row>
    <row r="130" spans="1:5" ht="18.75">
      <c r="A130" s="230" t="s">
        <v>109</v>
      </c>
      <c r="B130" s="231"/>
      <c r="C130" s="256"/>
      <c r="D130" s="212"/>
      <c r="E130" s="234"/>
    </row>
    <row r="131" spans="1:5" ht="18.75">
      <c r="A131" s="207" t="s">
        <v>118</v>
      </c>
      <c r="B131" s="208">
        <v>510</v>
      </c>
      <c r="C131" s="248">
        <v>0</v>
      </c>
      <c r="D131" s="212">
        <f aca="true" t="shared" si="9" ref="D131:D140">C131/$C$147*100</f>
        <v>0</v>
      </c>
      <c r="E131" s="240">
        <f>D131/$F$13*100</f>
        <v>0</v>
      </c>
    </row>
    <row r="132" spans="1:5" ht="18.75">
      <c r="A132" s="207" t="s">
        <v>172</v>
      </c>
      <c r="B132" s="208">
        <v>520</v>
      </c>
      <c r="C132" s="248">
        <v>0</v>
      </c>
      <c r="D132" s="212">
        <f t="shared" si="9"/>
        <v>0</v>
      </c>
      <c r="E132" s="240">
        <f>D132/$F$13*100</f>
        <v>0</v>
      </c>
    </row>
    <row r="133" spans="1:5" ht="18.75">
      <c r="A133" s="207" t="s">
        <v>173</v>
      </c>
      <c r="B133" s="208">
        <v>530</v>
      </c>
      <c r="C133" s="248">
        <v>0</v>
      </c>
      <c r="D133" s="212">
        <f t="shared" si="9"/>
        <v>0</v>
      </c>
      <c r="E133" s="240">
        <f>D133/$F$13*100</f>
        <v>0</v>
      </c>
    </row>
    <row r="134" spans="1:5" ht="18.75">
      <c r="A134" s="222" t="s">
        <v>119</v>
      </c>
      <c r="B134" s="223">
        <v>540</v>
      </c>
      <c r="C134" s="261">
        <v>0</v>
      </c>
      <c r="D134" s="212">
        <f t="shared" si="9"/>
        <v>0</v>
      </c>
      <c r="E134" s="262">
        <f>D134/$F$13*100</f>
        <v>0</v>
      </c>
    </row>
    <row r="135" spans="1:5" ht="37.5">
      <c r="A135" s="271" t="s">
        <v>174</v>
      </c>
      <c r="B135" s="272">
        <v>600</v>
      </c>
      <c r="C135" s="273">
        <v>0</v>
      </c>
      <c r="D135" s="233">
        <f t="shared" si="9"/>
        <v>0</v>
      </c>
      <c r="E135" s="274">
        <f>D135/$F$13*100</f>
        <v>0</v>
      </c>
    </row>
    <row r="136" spans="1:5" ht="18.75">
      <c r="A136" s="275" t="s">
        <v>120</v>
      </c>
      <c r="B136" s="276">
        <v>700</v>
      </c>
      <c r="C136" s="277">
        <v>0</v>
      </c>
      <c r="D136" s="212">
        <f t="shared" si="9"/>
        <v>0</v>
      </c>
      <c r="E136" s="225" t="s">
        <v>108</v>
      </c>
    </row>
    <row r="137" spans="1:5" ht="18.75">
      <c r="A137" s="271" t="s">
        <v>175</v>
      </c>
      <c r="B137" s="272">
        <v>800</v>
      </c>
      <c r="C137" s="273">
        <v>0</v>
      </c>
      <c r="D137" s="233">
        <f t="shared" si="9"/>
        <v>0</v>
      </c>
      <c r="E137" s="255" t="s">
        <v>108</v>
      </c>
    </row>
    <row r="138" spans="1:5" ht="37.5">
      <c r="A138" s="271" t="s">
        <v>176</v>
      </c>
      <c r="B138" s="272">
        <v>900</v>
      </c>
      <c r="C138" s="273">
        <v>0</v>
      </c>
      <c r="D138" s="212">
        <f t="shared" si="9"/>
        <v>0</v>
      </c>
      <c r="E138" s="255" t="s">
        <v>108</v>
      </c>
    </row>
    <row r="139" spans="1:5" ht="39" customHeight="1">
      <c r="A139" s="275" t="s">
        <v>121</v>
      </c>
      <c r="B139" s="276">
        <v>1000</v>
      </c>
      <c r="C139" s="277">
        <v>0</v>
      </c>
      <c r="D139" s="233">
        <f t="shared" si="9"/>
        <v>0</v>
      </c>
      <c r="E139" s="225" t="s">
        <v>108</v>
      </c>
    </row>
    <row r="140" spans="1:5" ht="22.5" customHeight="1">
      <c r="A140" s="271" t="s">
        <v>177</v>
      </c>
      <c r="B140" s="272">
        <v>1100</v>
      </c>
      <c r="C140" s="273">
        <v>0</v>
      </c>
      <c r="D140" s="212">
        <f t="shared" si="9"/>
        <v>0</v>
      </c>
      <c r="E140" s="278" t="s">
        <v>108</v>
      </c>
    </row>
    <row r="141" spans="1:5" ht="18.75">
      <c r="A141" s="279" t="s">
        <v>122</v>
      </c>
      <c r="B141" s="268">
        <v>1200</v>
      </c>
      <c r="C141" s="280">
        <f>C143+C144+C145+C146</f>
        <v>1700.2100599999999</v>
      </c>
      <c r="D141" s="210">
        <f>C141/C147*100</f>
        <v>6.240493603694504</v>
      </c>
      <c r="E141" s="270" t="s">
        <v>108</v>
      </c>
    </row>
    <row r="142" spans="1:5" ht="18.75">
      <c r="A142" s="230" t="s">
        <v>109</v>
      </c>
      <c r="B142" s="231"/>
      <c r="C142" s="256"/>
      <c r="D142" s="221"/>
      <c r="E142" s="234"/>
    </row>
    <row r="143" spans="1:5" ht="37.5">
      <c r="A143" s="207" t="s">
        <v>178</v>
      </c>
      <c r="B143" s="208">
        <v>1210</v>
      </c>
      <c r="C143" s="248">
        <f>4.03336+1696.1767</f>
        <v>1700.2100599999999</v>
      </c>
      <c r="D143" s="212">
        <f>C143/C147*100</f>
        <v>6.240493603694504</v>
      </c>
      <c r="E143" s="211" t="s">
        <v>108</v>
      </c>
    </row>
    <row r="144" spans="1:5" ht="37.5">
      <c r="A144" s="207" t="s">
        <v>179</v>
      </c>
      <c r="B144" s="208">
        <v>1220</v>
      </c>
      <c r="C144" s="248"/>
      <c r="D144" s="212">
        <v>0</v>
      </c>
      <c r="E144" s="211" t="s">
        <v>108</v>
      </c>
    </row>
    <row r="145" spans="1:5" ht="56.25">
      <c r="A145" s="222" t="s">
        <v>180</v>
      </c>
      <c r="B145" s="223">
        <v>1230</v>
      </c>
      <c r="C145" s="261">
        <v>0</v>
      </c>
      <c r="D145" s="215">
        <f>C145/C147*100</f>
        <v>0</v>
      </c>
      <c r="E145" s="225" t="s">
        <v>108</v>
      </c>
    </row>
    <row r="146" spans="1:5" ht="19.5" thickBot="1">
      <c r="A146" s="207" t="s">
        <v>123</v>
      </c>
      <c r="B146" s="208">
        <v>1240</v>
      </c>
      <c r="C146" s="248">
        <v>0</v>
      </c>
      <c r="D146" s="212">
        <f>C146/C147*100</f>
        <v>0</v>
      </c>
      <c r="E146" s="211" t="s">
        <v>108</v>
      </c>
    </row>
    <row r="147" spans="1:5" ht="38.25" thickBot="1">
      <c r="A147" s="281" t="s">
        <v>480</v>
      </c>
      <c r="B147" s="282">
        <v>1300</v>
      </c>
      <c r="C147" s="283">
        <f>C16+C28+C88+C141</f>
        <v>27244.800939999997</v>
      </c>
      <c r="D147" s="284">
        <f>D16+D23+D28+D141+D88</f>
        <v>100</v>
      </c>
      <c r="E147" s="285" t="s">
        <v>108</v>
      </c>
    </row>
    <row r="148" spans="1:5" ht="18.75">
      <c r="A148" s="286"/>
      <c r="B148" s="287"/>
      <c r="C148" s="288"/>
      <c r="D148" s="289"/>
      <c r="E148" s="287"/>
    </row>
    <row r="149" spans="1:5" ht="18.75">
      <c r="A149" s="378" t="s">
        <v>28</v>
      </c>
      <c r="B149" s="378"/>
      <c r="C149" s="378"/>
      <c r="D149" s="378"/>
      <c r="E149" s="242"/>
    </row>
    <row r="150" spans="1:5" ht="18.75">
      <c r="A150" s="242" t="s">
        <v>481</v>
      </c>
      <c r="B150" s="242"/>
      <c r="C150" s="242"/>
      <c r="D150" s="242"/>
      <c r="E150" s="242"/>
    </row>
    <row r="151" spans="1:5" ht="18.75">
      <c r="A151" s="242" t="s">
        <v>394</v>
      </c>
      <c r="B151" s="242"/>
      <c r="C151" s="242"/>
      <c r="D151" s="242"/>
      <c r="E151" s="242"/>
    </row>
    <row r="152" spans="1:5" ht="18.75">
      <c r="A152" s="242"/>
      <c r="B152" s="242"/>
      <c r="C152" s="290"/>
      <c r="D152" s="242"/>
      <c r="E152" s="242"/>
    </row>
    <row r="153" spans="1:5" ht="18.75">
      <c r="A153" s="378" t="s">
        <v>462</v>
      </c>
      <c r="B153" s="378"/>
      <c r="C153" s="378"/>
      <c r="D153" s="378"/>
      <c r="E153" s="242"/>
    </row>
    <row r="154" spans="1:5" ht="18.75">
      <c r="A154" s="242" t="s">
        <v>482</v>
      </c>
      <c r="B154" s="242"/>
      <c r="C154" s="242"/>
      <c r="D154" s="242"/>
      <c r="E154" s="242"/>
    </row>
    <row r="155" spans="1:2" ht="15.75">
      <c r="A155" s="12" t="s">
        <v>395</v>
      </c>
      <c r="B155" s="12"/>
    </row>
    <row r="156" ht="15.75">
      <c r="A156" s="58"/>
    </row>
    <row r="157" ht="15.75">
      <c r="A157" s="58" t="s">
        <v>420</v>
      </c>
    </row>
    <row r="158" ht="15.75">
      <c r="A158" s="58" t="s">
        <v>429</v>
      </c>
    </row>
    <row r="159" ht="15.75">
      <c r="A159" s="12" t="s">
        <v>395</v>
      </c>
    </row>
    <row r="160" ht="15.75">
      <c r="A160" s="58"/>
    </row>
  </sheetData>
  <sheetProtection/>
  <mergeCells count="6">
    <mergeCell ref="A153:D153"/>
    <mergeCell ref="D12:E12"/>
    <mergeCell ref="A1:E1"/>
    <mergeCell ref="A3:E3"/>
    <mergeCell ref="A4:E4"/>
    <mergeCell ref="A149:D149"/>
  </mergeCells>
  <printOptions/>
  <pageMargins left="0.7874015748031497" right="0.1968503937007874" top="0.3937007874015748" bottom="0.3937007874015748" header="0" footer="0"/>
  <pageSetup horizontalDpi="600" verticalDpi="600" orientation="portrait" paperSize="9" scale="46" r:id="rId1"/>
  <rowBreaks count="1" manualBreakCount="1">
    <brk id="12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75" zoomScaleSheetLayoutView="75" zoomScalePageLayoutView="0" workbookViewId="0" topLeftCell="A1">
      <selection activeCell="G12" sqref="G12"/>
    </sheetView>
  </sheetViews>
  <sheetFormatPr defaultColWidth="9.00390625" defaultRowHeight="12.75"/>
  <cols>
    <col min="1" max="1" width="28.25390625" style="12" customWidth="1"/>
    <col min="2" max="2" width="53.125" style="12" customWidth="1"/>
    <col min="3" max="3" width="19.75390625" style="12" customWidth="1"/>
    <col min="4" max="4" width="13.125" style="12" customWidth="1"/>
    <col min="5" max="5" width="19.125" style="12" customWidth="1"/>
    <col min="6" max="6" width="16.375" style="12" customWidth="1"/>
    <col min="7" max="7" width="17.375" style="12" customWidth="1"/>
    <col min="8" max="8" width="1.625" style="12" customWidth="1"/>
    <col min="9" max="16384" width="9.125" style="12" customWidth="1"/>
  </cols>
  <sheetData>
    <row r="1" spans="1:7" ht="15.75">
      <c r="A1" s="401" t="s">
        <v>126</v>
      </c>
      <c r="B1" s="401"/>
      <c r="C1" s="401"/>
      <c r="D1" s="401"/>
      <c r="E1" s="401"/>
      <c r="F1" s="401"/>
      <c r="G1" s="401"/>
    </row>
    <row r="2" spans="1:7" ht="15.75">
      <c r="A2" s="401" t="s">
        <v>127</v>
      </c>
      <c r="B2" s="401"/>
      <c r="C2" s="401"/>
      <c r="D2" s="401"/>
      <c r="E2" s="401"/>
      <c r="F2" s="401"/>
      <c r="G2" s="401"/>
    </row>
    <row r="3" spans="1:7" ht="15.75">
      <c r="A3" s="402" t="s">
        <v>255</v>
      </c>
      <c r="B3" s="402"/>
      <c r="C3" s="402"/>
      <c r="D3" s="402"/>
      <c r="E3" s="402"/>
      <c r="F3" s="402"/>
      <c r="G3" s="402"/>
    </row>
    <row r="4" spans="1:7" ht="15.75">
      <c r="A4" s="13"/>
      <c r="B4" s="13"/>
      <c r="C4" s="13"/>
      <c r="D4" s="13"/>
      <c r="E4" s="13"/>
      <c r="F4" s="13"/>
      <c r="G4" s="13"/>
    </row>
    <row r="5" spans="1:7" ht="15.75">
      <c r="A5" s="15" t="s">
        <v>216</v>
      </c>
      <c r="B5" s="16"/>
      <c r="C5" s="16" t="s">
        <v>217</v>
      </c>
      <c r="D5" s="17"/>
      <c r="E5" s="17"/>
      <c r="F5" s="13"/>
      <c r="G5" s="13"/>
    </row>
    <row r="6" spans="1:7" ht="15.75">
      <c r="A6" s="16" t="s">
        <v>218</v>
      </c>
      <c r="B6" s="16"/>
      <c r="C6" s="16" t="s">
        <v>289</v>
      </c>
      <c r="D6" s="17"/>
      <c r="E6" s="17"/>
      <c r="F6" s="13"/>
      <c r="G6" s="13"/>
    </row>
    <row r="7" ht="15.75">
      <c r="A7" s="12" t="s">
        <v>125</v>
      </c>
    </row>
    <row r="8" spans="1:7" ht="15.75">
      <c r="A8" s="408" t="s">
        <v>443</v>
      </c>
      <c r="B8" s="382"/>
      <c r="C8" s="382"/>
      <c r="D8" s="382"/>
      <c r="E8" s="382"/>
      <c r="F8" s="382"/>
      <c r="G8" s="382"/>
    </row>
    <row r="9" spans="1:7" ht="15.75">
      <c r="A9" s="16" t="s">
        <v>485</v>
      </c>
      <c r="B9" s="16"/>
      <c r="C9" s="16"/>
      <c r="D9" s="16"/>
      <c r="E9" s="16"/>
      <c r="F9" s="16"/>
      <c r="G9" s="16"/>
    </row>
    <row r="10" spans="1:7" ht="15.75">
      <c r="A10" s="16" t="s">
        <v>475</v>
      </c>
      <c r="B10" s="16"/>
      <c r="C10" s="16"/>
      <c r="D10" s="16"/>
      <c r="E10" s="16"/>
      <c r="F10" s="16"/>
      <c r="G10" s="16"/>
    </row>
    <row r="11" ht="15.75" customHeight="1">
      <c r="E11" s="75" t="str">
        <f>СЧА!D12</f>
        <v>30.09.2013 г.</v>
      </c>
    </row>
    <row r="12" ht="15.75">
      <c r="A12" s="12" t="s">
        <v>130</v>
      </c>
    </row>
    <row r="13" spans="1:5" ht="62.25" customHeight="1">
      <c r="A13" s="44" t="s">
        <v>200</v>
      </c>
      <c r="B13" s="44" t="s">
        <v>199</v>
      </c>
      <c r="C13" s="44" t="s">
        <v>198</v>
      </c>
      <c r="D13" s="44" t="s">
        <v>201</v>
      </c>
      <c r="E13" s="44" t="s">
        <v>202</v>
      </c>
    </row>
    <row r="14" spans="1:5" ht="15.75">
      <c r="A14" s="76">
        <v>1</v>
      </c>
      <c r="B14" s="76">
        <v>2</v>
      </c>
      <c r="C14" s="76">
        <v>3</v>
      </c>
      <c r="D14" s="76">
        <v>4</v>
      </c>
      <c r="E14" s="76">
        <v>5</v>
      </c>
    </row>
    <row r="15" spans="1:5" ht="15.75" customHeight="1">
      <c r="A15" s="76" t="s">
        <v>181</v>
      </c>
      <c r="B15" s="76" t="s">
        <v>181</v>
      </c>
      <c r="C15" s="76" t="s">
        <v>181</v>
      </c>
      <c r="D15" s="76" t="s">
        <v>181</v>
      </c>
      <c r="E15" s="76" t="s">
        <v>181</v>
      </c>
    </row>
    <row r="17" ht="15.75">
      <c r="A17" s="12" t="s">
        <v>128</v>
      </c>
    </row>
    <row r="18" ht="6.75" customHeight="1"/>
    <row r="19" ht="15.75">
      <c r="A19" s="12" t="s">
        <v>129</v>
      </c>
    </row>
    <row r="20" spans="1:7" ht="106.5" customHeight="1">
      <c r="A20" s="77" t="s">
        <v>124</v>
      </c>
      <c r="B20" s="77" t="s">
        <v>208</v>
      </c>
      <c r="C20" s="77" t="s">
        <v>209</v>
      </c>
      <c r="D20" s="77" t="s">
        <v>210</v>
      </c>
      <c r="E20" s="77" t="s">
        <v>211</v>
      </c>
      <c r="F20" s="77" t="s">
        <v>206</v>
      </c>
      <c r="G20" s="77" t="s">
        <v>436</v>
      </c>
    </row>
    <row r="21" spans="1:7" ht="13.5" customHeight="1">
      <c r="A21" s="76">
        <v>1</v>
      </c>
      <c r="B21" s="76">
        <v>2</v>
      </c>
      <c r="C21" s="76">
        <v>3</v>
      </c>
      <c r="D21" s="76">
        <v>4</v>
      </c>
      <c r="E21" s="76">
        <v>5</v>
      </c>
      <c r="F21" s="76">
        <v>6</v>
      </c>
      <c r="G21" s="76">
        <v>7</v>
      </c>
    </row>
    <row r="22" spans="1:7" s="11" customFormat="1" ht="17.25" customHeight="1">
      <c r="A22" s="71" t="s">
        <v>181</v>
      </c>
      <c r="B22" s="2" t="s">
        <v>181</v>
      </c>
      <c r="C22" s="3" t="s">
        <v>181</v>
      </c>
      <c r="D22" s="4" t="s">
        <v>181</v>
      </c>
      <c r="E22" s="153" t="s">
        <v>181</v>
      </c>
      <c r="F22" s="5" t="s">
        <v>181</v>
      </c>
      <c r="G22" s="5" t="s">
        <v>181</v>
      </c>
    </row>
    <row r="23" spans="1:7" ht="21" customHeight="1">
      <c r="A23" s="6"/>
      <c r="B23" s="7"/>
      <c r="C23" s="7"/>
      <c r="D23" s="8"/>
      <c r="E23" s="9"/>
      <c r="F23" s="10"/>
      <c r="G23" s="10"/>
    </row>
    <row r="24" spans="1:7" ht="15.75">
      <c r="A24" s="409" t="s">
        <v>131</v>
      </c>
      <c r="B24" s="409"/>
      <c r="C24" s="409"/>
      <c r="D24" s="409"/>
      <c r="E24" s="409"/>
      <c r="F24" s="409"/>
      <c r="G24" s="409"/>
    </row>
    <row r="25" spans="1:7" ht="123" customHeight="1">
      <c r="A25" s="35" t="s">
        <v>124</v>
      </c>
      <c r="B25" s="78" t="s">
        <v>433</v>
      </c>
      <c r="C25" s="78" t="s">
        <v>204</v>
      </c>
      <c r="D25" s="78" t="s">
        <v>203</v>
      </c>
      <c r="E25" s="78" t="s">
        <v>205</v>
      </c>
      <c r="F25" s="79" t="s">
        <v>206</v>
      </c>
      <c r="G25" s="79" t="s">
        <v>207</v>
      </c>
    </row>
    <row r="26" spans="1:7" ht="15.75">
      <c r="A26" s="76">
        <v>1</v>
      </c>
      <c r="B26" s="80">
        <v>2</v>
      </c>
      <c r="C26" s="80">
        <v>3</v>
      </c>
      <c r="D26" s="80">
        <v>4</v>
      </c>
      <c r="E26" s="80">
        <v>5</v>
      </c>
      <c r="F26" s="80">
        <v>6</v>
      </c>
      <c r="G26" s="80">
        <v>7</v>
      </c>
    </row>
    <row r="27" spans="1:7" ht="19.5" customHeight="1">
      <c r="A27" s="81" t="s">
        <v>181</v>
      </c>
      <c r="B27" s="82" t="s">
        <v>181</v>
      </c>
      <c r="C27" s="82" t="s">
        <v>181</v>
      </c>
      <c r="D27" s="82" t="s">
        <v>181</v>
      </c>
      <c r="E27" s="82" t="s">
        <v>181</v>
      </c>
      <c r="F27" s="82" t="s">
        <v>181</v>
      </c>
      <c r="G27" s="82" t="s">
        <v>181</v>
      </c>
    </row>
    <row r="28" spans="1:7" ht="19.5" customHeight="1">
      <c r="A28" s="31"/>
      <c r="B28" s="31"/>
      <c r="C28" s="31"/>
      <c r="D28" s="31"/>
      <c r="E28" s="31"/>
      <c r="F28" s="31"/>
      <c r="G28" s="31"/>
    </row>
    <row r="29" spans="1:7" ht="19.5" customHeight="1">
      <c r="A29" s="410"/>
      <c r="B29" s="410"/>
      <c r="C29" s="410"/>
      <c r="D29" s="410"/>
      <c r="E29" s="410"/>
      <c r="F29" s="410"/>
      <c r="G29" s="410"/>
    </row>
    <row r="30" spans="1:7" ht="15.75">
      <c r="A30" s="45"/>
      <c r="B30" s="45"/>
      <c r="C30" s="45"/>
      <c r="D30" s="45"/>
      <c r="E30" s="45"/>
      <c r="F30" s="45"/>
      <c r="G30" s="45"/>
    </row>
    <row r="31" spans="1:4" ht="15.75">
      <c r="A31" s="382" t="s">
        <v>28</v>
      </c>
      <c r="B31" s="382"/>
      <c r="C31" s="382"/>
      <c r="D31" s="382"/>
    </row>
    <row r="32" spans="1:3" ht="15.75">
      <c r="A32" s="406" t="s">
        <v>466</v>
      </c>
      <c r="B32" s="406"/>
      <c r="C32" s="406"/>
    </row>
    <row r="33" ht="15.75">
      <c r="A33" s="12" t="s">
        <v>282</v>
      </c>
    </row>
    <row r="35" spans="1:4" ht="15.75">
      <c r="A35" s="382" t="s">
        <v>462</v>
      </c>
      <c r="B35" s="382"/>
      <c r="C35" s="382"/>
      <c r="D35" s="382"/>
    </row>
    <row r="36" ht="15.75">
      <c r="A36" s="12" t="s">
        <v>467</v>
      </c>
    </row>
    <row r="37" ht="15.75">
      <c r="A37" s="12" t="s">
        <v>282</v>
      </c>
    </row>
    <row r="38" spans="1:2" ht="8.25" customHeight="1">
      <c r="A38" s="58"/>
      <c r="B38" s="11"/>
    </row>
    <row r="39" spans="1:2" ht="15.75">
      <c r="A39" s="58" t="s">
        <v>420</v>
      </c>
      <c r="B39" s="11"/>
    </row>
    <row r="40" spans="1:4" ht="15.75">
      <c r="A40" s="407" t="s">
        <v>447</v>
      </c>
      <c r="B40" s="407"/>
      <c r="C40" s="407"/>
      <c r="D40" s="158"/>
    </row>
    <row r="41" spans="1:2" ht="15.75">
      <c r="A41" s="12" t="s">
        <v>283</v>
      </c>
      <c r="B41" s="11"/>
    </row>
  </sheetData>
  <sheetProtection/>
  <mergeCells count="10">
    <mergeCell ref="A32:C32"/>
    <mergeCell ref="A40:C40"/>
    <mergeCell ref="A35:D35"/>
    <mergeCell ref="A8:G8"/>
    <mergeCell ref="A1:G1"/>
    <mergeCell ref="A2:G2"/>
    <mergeCell ref="A3:G3"/>
    <mergeCell ref="A31:D31"/>
    <mergeCell ref="A24:G24"/>
    <mergeCell ref="A29:G29"/>
  </mergeCells>
  <printOptions/>
  <pageMargins left="0.8661417322834646" right="0.3937007874015748" top="0.5905511811023623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84" zoomScaleSheetLayoutView="84" zoomScalePageLayoutView="0" workbookViewId="0" topLeftCell="A10">
      <selection activeCell="F23" sqref="F23"/>
    </sheetView>
  </sheetViews>
  <sheetFormatPr defaultColWidth="9.00390625" defaultRowHeight="12.75"/>
  <cols>
    <col min="1" max="1" width="52.875" style="58" customWidth="1"/>
    <col min="2" max="2" width="9.25390625" style="11" customWidth="1"/>
    <col min="3" max="3" width="36.375" style="12" customWidth="1"/>
    <col min="4" max="4" width="39.00390625" style="12" customWidth="1"/>
    <col min="5" max="5" width="16.625" style="12" customWidth="1"/>
    <col min="6" max="6" width="16.75390625" style="12" customWidth="1"/>
    <col min="7" max="16384" width="9.125" style="12" customWidth="1"/>
  </cols>
  <sheetData>
    <row r="1" spans="1:4" ht="15.75">
      <c r="A1" s="411" t="s">
        <v>68</v>
      </c>
      <c r="B1" s="411"/>
      <c r="C1" s="411"/>
      <c r="D1" s="411"/>
    </row>
    <row r="2" spans="1:4" ht="46.5" customHeight="1">
      <c r="A2" s="412" t="s">
        <v>150</v>
      </c>
      <c r="B2" s="412"/>
      <c r="C2" s="412"/>
      <c r="D2" s="412"/>
    </row>
    <row r="3" spans="1:4" ht="15.75">
      <c r="A3" s="402" t="s">
        <v>67</v>
      </c>
      <c r="B3" s="402"/>
      <c r="C3" s="402"/>
      <c r="D3" s="402"/>
    </row>
    <row r="4" spans="1:4" ht="15.75">
      <c r="A4" s="402" t="s">
        <v>254</v>
      </c>
      <c r="B4" s="402"/>
      <c r="C4" s="402"/>
      <c r="D4" s="402"/>
    </row>
    <row r="5" spans="1:4" ht="12" customHeight="1">
      <c r="A5" s="13"/>
      <c r="B5" s="13"/>
      <c r="C5" s="13"/>
      <c r="D5" s="13"/>
    </row>
    <row r="6" spans="1:14" s="16" customFormat="1" ht="17.25" customHeight="1">
      <c r="A6" s="15" t="s">
        <v>216</v>
      </c>
      <c r="C6" s="16" t="s">
        <v>217</v>
      </c>
      <c r="D6" s="17"/>
      <c r="E6" s="17"/>
      <c r="F6" s="17"/>
      <c r="G6" s="17"/>
      <c r="N6" s="18"/>
    </row>
    <row r="7" spans="1:14" s="16" customFormat="1" ht="17.25" customHeight="1">
      <c r="A7" s="16" t="s">
        <v>218</v>
      </c>
      <c r="C7" s="16" t="s">
        <v>289</v>
      </c>
      <c r="D7" s="17"/>
      <c r="E7" s="17"/>
      <c r="F7" s="17"/>
      <c r="G7" s="17"/>
      <c r="N7" s="18"/>
    </row>
    <row r="8" spans="1:4" ht="31.5" customHeight="1">
      <c r="A8" s="403" t="s">
        <v>444</v>
      </c>
      <c r="B8" s="403"/>
      <c r="C8" s="403"/>
      <c r="D8" s="403"/>
    </row>
    <row r="9" spans="1:14" s="16" customFormat="1" ht="17.25" customHeight="1">
      <c r="A9" s="16" t="s">
        <v>485</v>
      </c>
      <c r="D9" s="17"/>
      <c r="E9" s="17"/>
      <c r="F9" s="17"/>
      <c r="G9" s="17"/>
      <c r="N9" s="18"/>
    </row>
    <row r="10" spans="1:14" s="16" customFormat="1" ht="17.25" customHeight="1">
      <c r="A10" s="16" t="s">
        <v>475</v>
      </c>
      <c r="D10" s="17"/>
      <c r="E10" s="17"/>
      <c r="F10" s="17"/>
      <c r="G10" s="17"/>
      <c r="N10" s="18"/>
    </row>
    <row r="11" spans="3:4" ht="16.5" thickBot="1">
      <c r="C11" s="415" t="str">
        <f>СЧА!D12</f>
        <v>30.09.2013 г.</v>
      </c>
      <c r="D11" s="416"/>
    </row>
    <row r="12" spans="1:4" s="58" customFormat="1" ht="15.75">
      <c r="A12" s="413" t="s">
        <v>133</v>
      </c>
      <c r="B12" s="83" t="s">
        <v>132</v>
      </c>
      <c r="C12" s="83" t="s">
        <v>134</v>
      </c>
      <c r="D12" s="84" t="s">
        <v>138</v>
      </c>
    </row>
    <row r="13" spans="1:4" s="58" customFormat="1" ht="16.5" thickBot="1">
      <c r="A13" s="414"/>
      <c r="B13" s="85" t="s">
        <v>72</v>
      </c>
      <c r="C13" s="85" t="s">
        <v>140</v>
      </c>
      <c r="D13" s="86" t="s">
        <v>139</v>
      </c>
    </row>
    <row r="14" spans="1:5" ht="78.75">
      <c r="A14" s="87" t="s">
        <v>141</v>
      </c>
      <c r="B14" s="88">
        <v>100</v>
      </c>
      <c r="C14" s="172">
        <v>24817.4505607</v>
      </c>
      <c r="D14" s="172">
        <v>20630.3040546</v>
      </c>
      <c r="E14" s="89"/>
    </row>
    <row r="15" spans="1:4" ht="19.5" customHeight="1">
      <c r="A15" s="42" t="s">
        <v>135</v>
      </c>
      <c r="B15" s="90"/>
      <c r="C15" s="173"/>
      <c r="D15" s="173"/>
    </row>
    <row r="16" spans="1:4" ht="47.25">
      <c r="A16" s="42" t="s">
        <v>142</v>
      </c>
      <c r="B16" s="72">
        <v>110</v>
      </c>
      <c r="C16" s="172">
        <f>C14-C17-C20</f>
        <v>24574.591924</v>
      </c>
      <c r="D16" s="172">
        <f>D14-D17-D20</f>
        <v>20401.445417900002</v>
      </c>
    </row>
    <row r="17" spans="1:6" ht="94.5">
      <c r="A17" s="42" t="s">
        <v>143</v>
      </c>
      <c r="B17" s="1">
        <v>120</v>
      </c>
      <c r="C17" s="139">
        <v>205.8586367</v>
      </c>
      <c r="D17" s="139">
        <v>205.8586367</v>
      </c>
      <c r="E17" s="89"/>
      <c r="F17" s="89"/>
    </row>
    <row r="18" spans="1:4" ht="47.25">
      <c r="A18" s="40" t="s">
        <v>215</v>
      </c>
      <c r="B18" s="72">
        <v>130</v>
      </c>
      <c r="C18" s="140">
        <v>0</v>
      </c>
      <c r="D18" s="140">
        <v>0</v>
      </c>
    </row>
    <row r="19" spans="1:4" ht="94.5">
      <c r="A19" s="148" t="s">
        <v>144</v>
      </c>
      <c r="B19" s="1">
        <v>140</v>
      </c>
      <c r="C19" s="140">
        <v>0</v>
      </c>
      <c r="D19" s="140">
        <v>0</v>
      </c>
    </row>
    <row r="20" spans="1:4" ht="15.75">
      <c r="A20" s="148" t="s">
        <v>136</v>
      </c>
      <c r="B20" s="1">
        <v>150</v>
      </c>
      <c r="C20" s="140">
        <v>37</v>
      </c>
      <c r="D20" s="140">
        <v>23</v>
      </c>
    </row>
    <row r="21" spans="1:4" ht="61.5" customHeight="1">
      <c r="A21" s="34" t="s">
        <v>145</v>
      </c>
      <c r="B21" s="70">
        <v>200</v>
      </c>
      <c r="C21" s="159">
        <v>2592</v>
      </c>
      <c r="D21" s="159">
        <v>2076</v>
      </c>
    </row>
    <row r="22" spans="1:4" ht="15.75">
      <c r="A22" s="42" t="s">
        <v>135</v>
      </c>
      <c r="B22" s="90"/>
      <c r="C22" s="174"/>
      <c r="D22" s="174"/>
    </row>
    <row r="23" spans="1:4" ht="47.25">
      <c r="A23" s="42" t="s">
        <v>146</v>
      </c>
      <c r="B23" s="72">
        <v>210</v>
      </c>
      <c r="C23" s="159">
        <f>C21-C24-C27</f>
        <v>2588</v>
      </c>
      <c r="D23" s="159">
        <f>D21-D24-D27</f>
        <v>2072</v>
      </c>
    </row>
    <row r="24" spans="1:4" ht="94.5">
      <c r="A24" s="34" t="s">
        <v>147</v>
      </c>
      <c r="B24" s="72">
        <v>220</v>
      </c>
      <c r="C24" s="41">
        <v>3</v>
      </c>
      <c r="D24" s="41">
        <v>3</v>
      </c>
    </row>
    <row r="25" spans="1:4" ht="47.25">
      <c r="A25" s="40" t="s">
        <v>148</v>
      </c>
      <c r="B25" s="72">
        <v>230</v>
      </c>
      <c r="C25" s="141">
        <v>0</v>
      </c>
      <c r="D25" s="141">
        <v>0</v>
      </c>
    </row>
    <row r="26" spans="1:4" ht="94.5">
      <c r="A26" s="40" t="s">
        <v>149</v>
      </c>
      <c r="B26" s="72">
        <v>240</v>
      </c>
      <c r="C26" s="141">
        <v>0</v>
      </c>
      <c r="D26" s="141">
        <v>0</v>
      </c>
    </row>
    <row r="27" spans="1:4" ht="16.5" thickBot="1">
      <c r="A27" s="91" t="s">
        <v>137</v>
      </c>
      <c r="B27" s="92">
        <v>250</v>
      </c>
      <c r="C27" s="95">
        <v>1</v>
      </c>
      <c r="D27" s="95">
        <v>1</v>
      </c>
    </row>
    <row r="28" ht="8.25" customHeight="1"/>
    <row r="29" spans="1:4" ht="15.75">
      <c r="A29" s="382" t="s">
        <v>28</v>
      </c>
      <c r="B29" s="382"/>
      <c r="C29" s="382"/>
      <c r="D29" s="382"/>
    </row>
    <row r="30" spans="1:2" ht="15.75">
      <c r="A30" s="12" t="s">
        <v>468</v>
      </c>
      <c r="B30" s="12"/>
    </row>
    <row r="31" spans="1:2" ht="15.75">
      <c r="A31" s="12" t="s">
        <v>286</v>
      </c>
      <c r="B31" s="12"/>
    </row>
    <row r="32" spans="1:2" ht="5.25" customHeight="1">
      <c r="A32" s="12"/>
      <c r="B32" s="12"/>
    </row>
    <row r="33" spans="1:4" ht="15.75">
      <c r="A33" s="382" t="s">
        <v>462</v>
      </c>
      <c r="B33" s="382"/>
      <c r="C33" s="382"/>
      <c r="D33" s="382"/>
    </row>
    <row r="34" spans="1:2" ht="15.75">
      <c r="A34" s="12" t="s">
        <v>469</v>
      </c>
      <c r="B34" s="12"/>
    </row>
    <row r="35" spans="1:2" ht="15.75">
      <c r="A35" s="12" t="s">
        <v>287</v>
      </c>
      <c r="B35" s="12"/>
    </row>
    <row r="36" ht="8.25" customHeight="1"/>
    <row r="37" spans="1:4" ht="31.5">
      <c r="A37" s="94" t="s">
        <v>422</v>
      </c>
      <c r="C37" s="12" t="s">
        <v>476</v>
      </c>
      <c r="D37" s="57"/>
    </row>
    <row r="38" ht="15.75">
      <c r="D38" s="69" t="s">
        <v>478</v>
      </c>
    </row>
    <row r="39" spans="1:4" ht="15.75">
      <c r="A39" s="12" t="s">
        <v>477</v>
      </c>
      <c r="B39" s="12"/>
      <c r="D39" s="57"/>
    </row>
  </sheetData>
  <sheetProtection/>
  <mergeCells count="9">
    <mergeCell ref="A33:D33"/>
    <mergeCell ref="A8:D8"/>
    <mergeCell ref="A1:D1"/>
    <mergeCell ref="A2:D2"/>
    <mergeCell ref="A3:D3"/>
    <mergeCell ref="A4:D4"/>
    <mergeCell ref="A12:A13"/>
    <mergeCell ref="C11:D11"/>
    <mergeCell ref="A29:D29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="75" zoomScaleNormal="75" zoomScaleSheetLayoutView="75" workbookViewId="0" topLeftCell="A89">
      <selection activeCell="I102" sqref="I102"/>
    </sheetView>
  </sheetViews>
  <sheetFormatPr defaultColWidth="9.00390625" defaultRowHeight="12.75"/>
  <cols>
    <col min="1" max="1" width="13.00390625" style="51" customWidth="1"/>
    <col min="2" max="2" width="9.125" style="51" customWidth="1"/>
    <col min="3" max="3" width="61.75390625" style="51" customWidth="1"/>
    <col min="4" max="4" width="14.75390625" style="51" customWidth="1"/>
    <col min="5" max="5" width="9.125" style="12" customWidth="1"/>
    <col min="6" max="6" width="22.75390625" style="12" customWidth="1"/>
    <col min="7" max="7" width="33.75390625" style="12" customWidth="1"/>
    <col min="8" max="8" width="19.625" style="51" customWidth="1"/>
    <col min="9" max="9" width="16.75390625" style="51" customWidth="1"/>
    <col min="10" max="16384" width="9.125" style="51" customWidth="1"/>
  </cols>
  <sheetData>
    <row r="1" spans="1:7" ht="15.75">
      <c r="A1" s="12"/>
      <c r="B1" s="12"/>
      <c r="C1" s="12"/>
      <c r="D1" s="12"/>
      <c r="F1" s="54"/>
      <c r="G1" s="54"/>
    </row>
    <row r="2" spans="1:7" ht="15.75">
      <c r="A2" s="402" t="s">
        <v>126</v>
      </c>
      <c r="B2" s="401"/>
      <c r="C2" s="401"/>
      <c r="D2" s="401"/>
      <c r="E2" s="401"/>
      <c r="F2" s="401"/>
      <c r="G2" s="401"/>
    </row>
    <row r="3" spans="1:7" ht="15.75">
      <c r="A3" s="402" t="s">
        <v>291</v>
      </c>
      <c r="B3" s="402"/>
      <c r="C3" s="402"/>
      <c r="D3" s="402"/>
      <c r="E3" s="402"/>
      <c r="F3" s="402"/>
      <c r="G3" s="402"/>
    </row>
    <row r="4" spans="1:7" ht="15.75">
      <c r="A4" s="402" t="s">
        <v>292</v>
      </c>
      <c r="B4" s="402"/>
      <c r="C4" s="402"/>
      <c r="D4" s="402"/>
      <c r="E4" s="402"/>
      <c r="F4" s="402"/>
      <c r="G4" s="402"/>
    </row>
    <row r="5" spans="1:7" ht="15.75">
      <c r="A5" s="402" t="s">
        <v>254</v>
      </c>
      <c r="B5" s="402"/>
      <c r="C5" s="402"/>
      <c r="D5" s="402"/>
      <c r="E5" s="402"/>
      <c r="F5" s="402"/>
      <c r="G5" s="402"/>
    </row>
    <row r="6" spans="1:7" ht="15.75">
      <c r="A6" s="17" t="s">
        <v>216</v>
      </c>
      <c r="B6" s="13"/>
      <c r="C6" s="13"/>
      <c r="D6" s="13" t="s">
        <v>217</v>
      </c>
      <c r="E6" s="11"/>
      <c r="F6" s="13"/>
      <c r="G6" s="13"/>
    </row>
    <row r="7" spans="1:7" ht="15.75">
      <c r="A7" s="17" t="s">
        <v>218</v>
      </c>
      <c r="B7" s="12"/>
      <c r="C7" s="17"/>
      <c r="D7" s="13" t="s">
        <v>289</v>
      </c>
      <c r="E7" s="11"/>
      <c r="F7" s="13"/>
      <c r="G7" s="13"/>
    </row>
    <row r="8" spans="1:7" ht="15.75" customHeight="1">
      <c r="A8" s="417" t="s">
        <v>444</v>
      </c>
      <c r="B8" s="417"/>
      <c r="C8" s="417"/>
      <c r="D8" s="417"/>
      <c r="E8" s="418"/>
      <c r="F8" s="418"/>
      <c r="G8" s="418"/>
    </row>
    <row r="9" spans="1:7" ht="15.75">
      <c r="A9" s="17" t="s">
        <v>485</v>
      </c>
      <c r="B9" s="17"/>
      <c r="C9" s="17"/>
      <c r="D9" s="13"/>
      <c r="E9" s="11"/>
      <c r="F9" s="13"/>
      <c r="G9" s="13"/>
    </row>
    <row r="10" spans="1:7" ht="15.75">
      <c r="A10" s="17" t="s">
        <v>475</v>
      </c>
      <c r="B10" s="17"/>
      <c r="C10" s="17"/>
      <c r="D10" s="13"/>
      <c r="E10" s="11"/>
      <c r="F10" s="13"/>
      <c r="G10" s="13"/>
    </row>
    <row r="11" spans="1:7" ht="15.75">
      <c r="A11" s="17"/>
      <c r="B11" s="13"/>
      <c r="C11" s="13"/>
      <c r="D11" s="13"/>
      <c r="E11" s="11"/>
      <c r="F11" s="13"/>
      <c r="G11" s="13"/>
    </row>
    <row r="12" spans="1:7" ht="15.75">
      <c r="A12" s="16" t="s">
        <v>293</v>
      </c>
      <c r="B12" s="13"/>
      <c r="C12" s="13"/>
      <c r="D12" s="97" t="s">
        <v>490</v>
      </c>
      <c r="E12" s="11"/>
      <c r="F12" s="13"/>
      <c r="G12" s="13"/>
    </row>
    <row r="13" spans="1:7" ht="60.75" customHeight="1" thickBot="1">
      <c r="A13" s="484" t="s">
        <v>294</v>
      </c>
      <c r="B13" s="484"/>
      <c r="C13" s="485" t="s">
        <v>295</v>
      </c>
      <c r="D13" s="485"/>
      <c r="E13" s="485"/>
      <c r="F13" s="485"/>
      <c r="G13" s="98"/>
    </row>
    <row r="14" spans="1:7" ht="32.25" thickBot="1">
      <c r="A14" s="428" t="s">
        <v>296</v>
      </c>
      <c r="B14" s="429"/>
      <c r="C14" s="429"/>
      <c r="D14" s="99" t="s">
        <v>187</v>
      </c>
      <c r="E14" s="430" t="s">
        <v>491</v>
      </c>
      <c r="F14" s="430"/>
      <c r="G14" s="100" t="s">
        <v>448</v>
      </c>
    </row>
    <row r="15" spans="1:7" ht="16.5" thickBot="1">
      <c r="A15" s="431">
        <v>1</v>
      </c>
      <c r="B15" s="432"/>
      <c r="C15" s="433"/>
      <c r="D15" s="101">
        <v>2</v>
      </c>
      <c r="E15" s="434">
        <v>3</v>
      </c>
      <c r="F15" s="435"/>
      <c r="G15" s="102">
        <v>4</v>
      </c>
    </row>
    <row r="16" spans="1:7" ht="16.5" thickBot="1">
      <c r="A16" s="420" t="s">
        <v>297</v>
      </c>
      <c r="B16" s="421"/>
      <c r="C16" s="421"/>
      <c r="D16" s="103"/>
      <c r="E16" s="422"/>
      <c r="F16" s="423"/>
      <c r="G16" s="103"/>
    </row>
    <row r="17" spans="1:7" ht="15.75">
      <c r="A17" s="104" t="s">
        <v>298</v>
      </c>
      <c r="B17" s="96"/>
      <c r="C17" s="96"/>
      <c r="D17" s="105" t="s">
        <v>36</v>
      </c>
      <c r="E17" s="424">
        <f>E18</f>
        <v>27637.72</v>
      </c>
      <c r="F17" s="425"/>
      <c r="G17" s="175">
        <f>G18</f>
        <v>27637.72</v>
      </c>
    </row>
    <row r="18" spans="1:7" ht="15" customHeight="1">
      <c r="A18" s="106" t="s">
        <v>299</v>
      </c>
      <c r="B18" s="96"/>
      <c r="C18" s="96"/>
      <c r="D18" s="107" t="s">
        <v>37</v>
      </c>
      <c r="E18" s="426">
        <v>27637.72</v>
      </c>
      <c r="F18" s="427"/>
      <c r="G18" s="176">
        <v>27637.72</v>
      </c>
    </row>
    <row r="19" spans="1:7" ht="15.75" hidden="1">
      <c r="A19" s="106" t="s">
        <v>300</v>
      </c>
      <c r="B19" s="96"/>
      <c r="C19" s="96"/>
      <c r="D19" s="107"/>
      <c r="E19" s="438"/>
      <c r="F19" s="439"/>
      <c r="G19" s="177"/>
    </row>
    <row r="20" spans="1:7" ht="15.75" hidden="1">
      <c r="A20" s="106" t="s">
        <v>301</v>
      </c>
      <c r="B20" s="96"/>
      <c r="C20" s="96"/>
      <c r="D20" s="107"/>
      <c r="E20" s="426">
        <v>1390718.02</v>
      </c>
      <c r="F20" s="427"/>
      <c r="G20" s="177">
        <v>1391082.02</v>
      </c>
    </row>
    <row r="21" spans="1:7" ht="15.75" hidden="1">
      <c r="A21" s="106" t="s">
        <v>219</v>
      </c>
      <c r="B21" s="96"/>
      <c r="C21" s="96"/>
      <c r="D21" s="107"/>
      <c r="E21" s="438">
        <v>1086766.18</v>
      </c>
      <c r="F21" s="439"/>
      <c r="G21" s="177">
        <v>1085901.17</v>
      </c>
    </row>
    <row r="22" spans="1:7" ht="15.75">
      <c r="A22" s="106" t="s">
        <v>302</v>
      </c>
      <c r="B22" s="96"/>
      <c r="C22" s="96"/>
      <c r="D22" s="107" t="s">
        <v>38</v>
      </c>
      <c r="E22" s="426">
        <v>0</v>
      </c>
      <c r="F22" s="427"/>
      <c r="G22" s="176">
        <v>0</v>
      </c>
    </row>
    <row r="23" spans="1:7" ht="15.75">
      <c r="A23" s="108" t="s">
        <v>303</v>
      </c>
      <c r="B23" s="109"/>
      <c r="C23" s="109"/>
      <c r="D23" s="110" t="s">
        <v>39</v>
      </c>
      <c r="E23" s="426">
        <f>E25+E24</f>
        <v>0</v>
      </c>
      <c r="F23" s="427"/>
      <c r="G23" s="176">
        <v>0</v>
      </c>
    </row>
    <row r="24" spans="1:7" ht="15.75">
      <c r="A24" s="111" t="s">
        <v>299</v>
      </c>
      <c r="B24" s="109"/>
      <c r="C24" s="109"/>
      <c r="D24" s="110" t="s">
        <v>40</v>
      </c>
      <c r="E24" s="426">
        <v>0</v>
      </c>
      <c r="F24" s="427"/>
      <c r="G24" s="176">
        <v>0</v>
      </c>
    </row>
    <row r="25" spans="1:7" ht="15.75">
      <c r="A25" s="111" t="s">
        <v>302</v>
      </c>
      <c r="B25" s="109"/>
      <c r="C25" s="109"/>
      <c r="D25" s="110" t="s">
        <v>41</v>
      </c>
      <c r="E25" s="426">
        <v>0</v>
      </c>
      <c r="F25" s="427"/>
      <c r="G25" s="176">
        <v>0</v>
      </c>
    </row>
    <row r="26" spans="1:7" ht="15.75">
      <c r="A26" s="436" t="s">
        <v>304</v>
      </c>
      <c r="B26" s="437"/>
      <c r="C26" s="437"/>
      <c r="D26" s="110" t="s">
        <v>42</v>
      </c>
      <c r="E26" s="426">
        <v>0</v>
      </c>
      <c r="F26" s="427"/>
      <c r="G26" s="176">
        <v>0</v>
      </c>
    </row>
    <row r="27" spans="1:7" ht="15.75">
      <c r="A27" s="108" t="s">
        <v>305</v>
      </c>
      <c r="B27" s="109"/>
      <c r="C27" s="109"/>
      <c r="D27" s="110" t="s">
        <v>45</v>
      </c>
      <c r="E27" s="426">
        <v>0</v>
      </c>
      <c r="F27" s="427"/>
      <c r="G27" s="176">
        <v>0</v>
      </c>
    </row>
    <row r="28" spans="1:7" ht="15.75">
      <c r="A28" s="112" t="s">
        <v>306</v>
      </c>
      <c r="B28" s="18"/>
      <c r="C28" s="18"/>
      <c r="D28" s="113" t="s">
        <v>50</v>
      </c>
      <c r="E28" s="426">
        <v>0</v>
      </c>
      <c r="F28" s="427"/>
      <c r="G28" s="176">
        <v>0</v>
      </c>
    </row>
    <row r="29" spans="1:7" ht="33" customHeight="1">
      <c r="A29" s="468" t="s">
        <v>307</v>
      </c>
      <c r="B29" s="469"/>
      <c r="C29" s="472"/>
      <c r="D29" s="110" t="s">
        <v>55</v>
      </c>
      <c r="E29" s="426">
        <v>0</v>
      </c>
      <c r="F29" s="427"/>
      <c r="G29" s="176">
        <v>0</v>
      </c>
    </row>
    <row r="30" spans="1:7" ht="15.75">
      <c r="A30" s="436" t="s">
        <v>308</v>
      </c>
      <c r="B30" s="437"/>
      <c r="C30" s="437"/>
      <c r="D30" s="110" t="s">
        <v>56</v>
      </c>
      <c r="E30" s="426">
        <v>25516953.16</v>
      </c>
      <c r="F30" s="427"/>
      <c r="G30" s="176">
        <v>27426264.87</v>
      </c>
    </row>
    <row r="31" spans="1:7" ht="15.75">
      <c r="A31" s="108" t="s">
        <v>31</v>
      </c>
      <c r="B31" s="109"/>
      <c r="C31" s="109"/>
      <c r="D31" s="110" t="s">
        <v>61</v>
      </c>
      <c r="E31" s="438">
        <v>0</v>
      </c>
      <c r="F31" s="439"/>
      <c r="G31" s="177">
        <v>0</v>
      </c>
    </row>
    <row r="32" spans="1:7" ht="15.75">
      <c r="A32" s="108" t="s">
        <v>309</v>
      </c>
      <c r="B32" s="109"/>
      <c r="C32" s="109"/>
      <c r="D32" s="110" t="s">
        <v>62</v>
      </c>
      <c r="E32" s="438">
        <f>E34+E33</f>
        <v>0</v>
      </c>
      <c r="F32" s="439"/>
      <c r="G32" s="177">
        <v>0</v>
      </c>
    </row>
    <row r="33" spans="1:7" ht="15.75">
      <c r="A33" s="114" t="s">
        <v>310</v>
      </c>
      <c r="B33" s="18"/>
      <c r="C33" s="18"/>
      <c r="D33" s="110" t="s">
        <v>63</v>
      </c>
      <c r="E33" s="438">
        <v>0</v>
      </c>
      <c r="F33" s="439"/>
      <c r="G33" s="177">
        <v>0</v>
      </c>
    </row>
    <row r="34" spans="1:7" ht="15.75">
      <c r="A34" s="111" t="s">
        <v>311</v>
      </c>
      <c r="B34" s="109"/>
      <c r="C34" s="109"/>
      <c r="D34" s="110" t="s">
        <v>64</v>
      </c>
      <c r="E34" s="438">
        <v>0</v>
      </c>
      <c r="F34" s="439"/>
      <c r="G34" s="177">
        <v>0</v>
      </c>
    </row>
    <row r="35" spans="1:7" ht="15.75">
      <c r="A35" s="114" t="s">
        <v>312</v>
      </c>
      <c r="B35" s="18"/>
      <c r="C35" s="18"/>
      <c r="D35" s="110" t="s">
        <v>313</v>
      </c>
      <c r="E35" s="438">
        <v>0</v>
      </c>
      <c r="F35" s="439"/>
      <c r="G35" s="177">
        <v>0</v>
      </c>
    </row>
    <row r="36" spans="1:7" ht="15.75">
      <c r="A36" s="111" t="s">
        <v>314</v>
      </c>
      <c r="B36" s="109"/>
      <c r="C36" s="109"/>
      <c r="D36" s="110" t="s">
        <v>315</v>
      </c>
      <c r="E36" s="438">
        <f>E40+E39+E38+E37</f>
        <v>0</v>
      </c>
      <c r="F36" s="439"/>
      <c r="G36" s="177">
        <v>0</v>
      </c>
    </row>
    <row r="37" spans="1:7" ht="15.75">
      <c r="A37" s="114" t="s">
        <v>316</v>
      </c>
      <c r="B37" s="18"/>
      <c r="C37" s="18"/>
      <c r="D37" s="110" t="s">
        <v>317</v>
      </c>
      <c r="E37" s="438">
        <v>0</v>
      </c>
      <c r="F37" s="439"/>
      <c r="G37" s="177">
        <v>0</v>
      </c>
    </row>
    <row r="38" spans="1:7" ht="15.75">
      <c r="A38" s="111" t="s">
        <v>318</v>
      </c>
      <c r="B38" s="109"/>
      <c r="C38" s="109"/>
      <c r="D38" s="110" t="s">
        <v>319</v>
      </c>
      <c r="E38" s="438">
        <v>0</v>
      </c>
      <c r="F38" s="439"/>
      <c r="G38" s="177">
        <v>0</v>
      </c>
    </row>
    <row r="39" spans="1:7" ht="15.75">
      <c r="A39" s="114" t="s">
        <v>320</v>
      </c>
      <c r="B39" s="18"/>
      <c r="C39" s="18"/>
      <c r="D39" s="110" t="s">
        <v>321</v>
      </c>
      <c r="E39" s="438">
        <v>0</v>
      </c>
      <c r="F39" s="439"/>
      <c r="G39" s="177">
        <v>0</v>
      </c>
    </row>
    <row r="40" spans="1:7" ht="15.75">
      <c r="A40" s="111" t="s">
        <v>33</v>
      </c>
      <c r="B40" s="109"/>
      <c r="C40" s="109"/>
      <c r="D40" s="110" t="s">
        <v>322</v>
      </c>
      <c r="E40" s="438">
        <v>0</v>
      </c>
      <c r="F40" s="439"/>
      <c r="G40" s="177">
        <v>0</v>
      </c>
    </row>
    <row r="41" spans="1:7" ht="15.75">
      <c r="A41" s="440" t="s">
        <v>323</v>
      </c>
      <c r="B41" s="441"/>
      <c r="C41" s="441"/>
      <c r="D41" s="110" t="s">
        <v>324</v>
      </c>
      <c r="E41" s="438">
        <f>E42</f>
        <v>0</v>
      </c>
      <c r="F41" s="439"/>
      <c r="G41" s="177">
        <v>0</v>
      </c>
    </row>
    <row r="42" spans="1:7" ht="66.75" customHeight="1">
      <c r="A42" s="440" t="s">
        <v>325</v>
      </c>
      <c r="B42" s="441"/>
      <c r="C42" s="457"/>
      <c r="D42" s="115" t="s">
        <v>326</v>
      </c>
      <c r="E42" s="426">
        <v>0</v>
      </c>
      <c r="F42" s="427"/>
      <c r="G42" s="176">
        <v>0</v>
      </c>
    </row>
    <row r="43" spans="1:7" ht="96" customHeight="1">
      <c r="A43" s="473" t="s">
        <v>327</v>
      </c>
      <c r="B43" s="474"/>
      <c r="C43" s="475"/>
      <c r="D43" s="110" t="s">
        <v>328</v>
      </c>
      <c r="E43" s="426">
        <v>0</v>
      </c>
      <c r="F43" s="427"/>
      <c r="G43" s="176">
        <v>0</v>
      </c>
    </row>
    <row r="44" spans="1:7" ht="30.75" customHeight="1">
      <c r="A44" s="440" t="s">
        <v>329</v>
      </c>
      <c r="B44" s="441"/>
      <c r="C44" s="457"/>
      <c r="D44" s="107" t="s">
        <v>330</v>
      </c>
      <c r="E44" s="426">
        <v>0</v>
      </c>
      <c r="F44" s="427"/>
      <c r="G44" s="176">
        <v>0</v>
      </c>
    </row>
    <row r="45" spans="1:7" ht="42.75" customHeight="1">
      <c r="A45" s="440" t="s">
        <v>331</v>
      </c>
      <c r="B45" s="441"/>
      <c r="C45" s="441"/>
      <c r="D45" s="110" t="s">
        <v>332</v>
      </c>
      <c r="E45" s="426">
        <v>0</v>
      </c>
      <c r="F45" s="427"/>
      <c r="G45" s="176">
        <v>0</v>
      </c>
    </row>
    <row r="46" spans="1:7" ht="21.75" customHeight="1">
      <c r="A46" s="440" t="s">
        <v>333</v>
      </c>
      <c r="B46" s="441"/>
      <c r="C46" s="457"/>
      <c r="D46" s="110" t="s">
        <v>334</v>
      </c>
      <c r="E46" s="426">
        <v>0</v>
      </c>
      <c r="F46" s="427"/>
      <c r="G46" s="176">
        <v>0</v>
      </c>
    </row>
    <row r="47" spans="1:7" ht="15.75">
      <c r="A47" s="440" t="s">
        <v>335</v>
      </c>
      <c r="B47" s="441"/>
      <c r="C47" s="441"/>
      <c r="D47" s="110" t="s">
        <v>336</v>
      </c>
      <c r="E47" s="426">
        <v>0</v>
      </c>
      <c r="F47" s="427"/>
      <c r="G47" s="176">
        <v>0</v>
      </c>
    </row>
    <row r="48" spans="1:7" ht="21" customHeight="1">
      <c r="A48" s="440" t="s">
        <v>333</v>
      </c>
      <c r="B48" s="441"/>
      <c r="C48" s="457"/>
      <c r="D48" s="110" t="s">
        <v>337</v>
      </c>
      <c r="E48" s="426">
        <v>0</v>
      </c>
      <c r="F48" s="427"/>
      <c r="G48" s="176">
        <v>0</v>
      </c>
    </row>
    <row r="49" spans="1:7" ht="15.75">
      <c r="A49" s="440" t="s">
        <v>338</v>
      </c>
      <c r="B49" s="441"/>
      <c r="C49" s="441"/>
      <c r="D49" s="110" t="s">
        <v>339</v>
      </c>
      <c r="E49" s="426">
        <v>0</v>
      </c>
      <c r="F49" s="427"/>
      <c r="G49" s="176">
        <v>0</v>
      </c>
    </row>
    <row r="50" spans="1:7" ht="16.5" customHeight="1">
      <c r="A50" s="440" t="s">
        <v>340</v>
      </c>
      <c r="B50" s="441"/>
      <c r="C50" s="457"/>
      <c r="D50" s="110" t="s">
        <v>341</v>
      </c>
      <c r="E50" s="426">
        <v>0</v>
      </c>
      <c r="F50" s="427"/>
      <c r="G50" s="176">
        <v>0</v>
      </c>
    </row>
    <row r="51" spans="1:7" ht="15.75">
      <c r="A51" s="440" t="s">
        <v>342</v>
      </c>
      <c r="B51" s="441"/>
      <c r="C51" s="441"/>
      <c r="D51" s="110" t="s">
        <v>343</v>
      </c>
      <c r="E51" s="426">
        <v>0</v>
      </c>
      <c r="F51" s="427"/>
      <c r="G51" s="176">
        <v>0</v>
      </c>
    </row>
    <row r="52" spans="1:7" ht="18" customHeight="1">
      <c r="A52" s="440" t="s">
        <v>344</v>
      </c>
      <c r="B52" s="441"/>
      <c r="C52" s="457"/>
      <c r="D52" s="110" t="s">
        <v>345</v>
      </c>
      <c r="E52" s="426">
        <v>0</v>
      </c>
      <c r="F52" s="427"/>
      <c r="G52" s="176">
        <v>0</v>
      </c>
    </row>
    <row r="53" spans="1:7" ht="15.75">
      <c r="A53" s="440" t="s">
        <v>346</v>
      </c>
      <c r="B53" s="441"/>
      <c r="C53" s="441"/>
      <c r="D53" s="110" t="s">
        <v>347</v>
      </c>
      <c r="E53" s="426">
        <v>0</v>
      </c>
      <c r="F53" s="427"/>
      <c r="G53" s="176">
        <v>0</v>
      </c>
    </row>
    <row r="54" spans="1:7" ht="15.75">
      <c r="A54" s="442" t="s">
        <v>348</v>
      </c>
      <c r="B54" s="443"/>
      <c r="C54" s="443"/>
      <c r="D54" s="110" t="s">
        <v>349</v>
      </c>
      <c r="E54" s="426">
        <v>0</v>
      </c>
      <c r="F54" s="427"/>
      <c r="G54" s="176">
        <v>0</v>
      </c>
    </row>
    <row r="55" spans="1:7" ht="86.25" customHeight="1">
      <c r="A55" s="440" t="s">
        <v>350</v>
      </c>
      <c r="B55" s="441"/>
      <c r="C55" s="441"/>
      <c r="D55" s="110" t="s">
        <v>221</v>
      </c>
      <c r="E55" s="426">
        <v>0</v>
      </c>
      <c r="F55" s="427"/>
      <c r="G55" s="176">
        <v>0</v>
      </c>
    </row>
    <row r="56" spans="1:7" ht="75.75" customHeight="1" thickBot="1">
      <c r="A56" s="450" t="s">
        <v>351</v>
      </c>
      <c r="B56" s="451"/>
      <c r="C56" s="452"/>
      <c r="D56" s="116" t="s">
        <v>352</v>
      </c>
      <c r="E56" s="444">
        <v>0</v>
      </c>
      <c r="F56" s="445"/>
      <c r="G56" s="178">
        <v>0</v>
      </c>
    </row>
    <row r="57" spans="1:7" ht="15.75">
      <c r="A57" s="446" t="s">
        <v>353</v>
      </c>
      <c r="B57" s="446"/>
      <c r="C57" s="447"/>
      <c r="D57" s="107" t="s">
        <v>354</v>
      </c>
      <c r="E57" s="448">
        <v>0</v>
      </c>
      <c r="F57" s="449"/>
      <c r="G57" s="179">
        <v>0</v>
      </c>
    </row>
    <row r="58" spans="1:7" ht="21" customHeight="1">
      <c r="A58" s="440" t="s">
        <v>355</v>
      </c>
      <c r="B58" s="441"/>
      <c r="C58" s="457"/>
      <c r="D58" s="110" t="s">
        <v>356</v>
      </c>
      <c r="E58" s="426">
        <v>0</v>
      </c>
      <c r="F58" s="427"/>
      <c r="G58" s="180">
        <v>0</v>
      </c>
    </row>
    <row r="59" spans="1:7" ht="15.75">
      <c r="A59" s="117" t="s">
        <v>357</v>
      </c>
      <c r="B59" s="118"/>
      <c r="C59" s="118"/>
      <c r="D59" s="110" t="s">
        <v>358</v>
      </c>
      <c r="E59" s="426">
        <f>E60</f>
        <v>1700210.06</v>
      </c>
      <c r="F59" s="427"/>
      <c r="G59" s="176">
        <f>G60</f>
        <v>4045.13</v>
      </c>
    </row>
    <row r="60" spans="1:7" ht="30.75" customHeight="1">
      <c r="A60" s="453" t="s">
        <v>359</v>
      </c>
      <c r="B60" s="454"/>
      <c r="C60" s="454"/>
      <c r="D60" s="110" t="s">
        <v>360</v>
      </c>
      <c r="E60" s="426">
        <v>1700210.06</v>
      </c>
      <c r="F60" s="427"/>
      <c r="G60" s="176">
        <v>4045.13</v>
      </c>
    </row>
    <row r="61" spans="1:7" ht="15.75">
      <c r="A61" s="453" t="s">
        <v>361</v>
      </c>
      <c r="B61" s="454"/>
      <c r="C61" s="454"/>
      <c r="D61" s="110" t="s">
        <v>362</v>
      </c>
      <c r="E61" s="426">
        <v>0</v>
      </c>
      <c r="F61" s="427"/>
      <c r="G61" s="176">
        <v>0</v>
      </c>
    </row>
    <row r="62" spans="1:7" ht="15.75">
      <c r="A62" s="455" t="s">
        <v>363</v>
      </c>
      <c r="B62" s="456"/>
      <c r="C62" s="456"/>
      <c r="D62" s="110" t="s">
        <v>364</v>
      </c>
      <c r="E62" s="426"/>
      <c r="F62" s="427"/>
      <c r="G62" s="176"/>
    </row>
    <row r="63" spans="1:7" ht="16.5" thickBot="1">
      <c r="A63" s="119" t="s">
        <v>365</v>
      </c>
      <c r="B63" s="120"/>
      <c r="C63" s="120"/>
      <c r="D63" s="116" t="s">
        <v>366</v>
      </c>
      <c r="E63" s="444">
        <v>0</v>
      </c>
      <c r="F63" s="445"/>
      <c r="G63" s="178">
        <v>0</v>
      </c>
    </row>
    <row r="64" spans="1:7" ht="58.5" customHeight="1" thickBot="1">
      <c r="A64" s="461" t="s">
        <v>367</v>
      </c>
      <c r="B64" s="462"/>
      <c r="C64" s="462"/>
      <c r="D64" s="121" t="s">
        <v>368</v>
      </c>
      <c r="E64" s="463">
        <f>E59+E30+E17</f>
        <v>27244800.939999998</v>
      </c>
      <c r="F64" s="464"/>
      <c r="G64" s="181">
        <f>G17+G30+G59</f>
        <v>27457947.72</v>
      </c>
    </row>
    <row r="65" spans="1:7" ht="16.5" thickBot="1">
      <c r="A65" s="122"/>
      <c r="B65" s="123"/>
      <c r="C65" s="123"/>
      <c r="D65" s="124"/>
      <c r="E65" s="459"/>
      <c r="F65" s="460"/>
      <c r="G65" s="182"/>
    </row>
    <row r="66" spans="1:7" ht="16.5" thickBot="1">
      <c r="A66" s="434">
        <v>1</v>
      </c>
      <c r="B66" s="458"/>
      <c r="C66" s="435"/>
      <c r="D66" s="124" t="s">
        <v>213</v>
      </c>
      <c r="E66" s="434">
        <v>3</v>
      </c>
      <c r="F66" s="435"/>
      <c r="G66" s="102">
        <v>4</v>
      </c>
    </row>
    <row r="67" spans="1:7" ht="16.5" thickBot="1">
      <c r="A67" s="420" t="s">
        <v>369</v>
      </c>
      <c r="B67" s="421"/>
      <c r="C67" s="421"/>
      <c r="D67" s="124"/>
      <c r="E67" s="459"/>
      <c r="F67" s="460"/>
      <c r="G67" s="182"/>
    </row>
    <row r="68" spans="1:7" ht="15.75">
      <c r="A68" s="125" t="s">
        <v>370</v>
      </c>
      <c r="B68" s="126"/>
      <c r="C68" s="126"/>
      <c r="D68" s="105" t="s">
        <v>371</v>
      </c>
      <c r="E68" s="448">
        <v>1104119.73</v>
      </c>
      <c r="F68" s="449"/>
      <c r="G68" s="179">
        <v>956009.67</v>
      </c>
    </row>
    <row r="69" spans="1:7" ht="15.75">
      <c r="A69" s="127" t="s">
        <v>372</v>
      </c>
      <c r="B69" s="128"/>
      <c r="C69" s="128"/>
      <c r="D69" s="113" t="s">
        <v>373</v>
      </c>
      <c r="E69" s="426">
        <v>0</v>
      </c>
      <c r="F69" s="427"/>
      <c r="G69" s="176">
        <v>134023.11</v>
      </c>
    </row>
    <row r="70" spans="1:7" ht="45" customHeight="1">
      <c r="A70" s="468" t="s">
        <v>374</v>
      </c>
      <c r="B70" s="469"/>
      <c r="C70" s="469"/>
      <c r="D70" s="110" t="s">
        <v>375</v>
      </c>
      <c r="E70" s="470">
        <v>0</v>
      </c>
      <c r="F70" s="471"/>
      <c r="G70" s="183">
        <v>0</v>
      </c>
    </row>
    <row r="71" spans="1:7" ht="27.75" customHeight="1">
      <c r="A71" s="129" t="s">
        <v>376</v>
      </c>
      <c r="B71" s="130"/>
      <c r="C71" s="130"/>
      <c r="D71" s="131">
        <v>330</v>
      </c>
      <c r="E71" s="426">
        <f>E68+E69+E70</f>
        <v>1104119.73</v>
      </c>
      <c r="F71" s="427"/>
      <c r="G71" s="176">
        <f>G68+G69+G70</f>
        <v>1090032.78</v>
      </c>
    </row>
    <row r="72" spans="1:7" ht="28.5" customHeight="1">
      <c r="A72" s="132" t="s">
        <v>377</v>
      </c>
      <c r="B72" s="133"/>
      <c r="C72" s="133"/>
      <c r="D72" s="134">
        <v>400</v>
      </c>
      <c r="E72" s="426">
        <f>E64-E71</f>
        <v>26140681.209999997</v>
      </c>
      <c r="F72" s="427"/>
      <c r="G72" s="176">
        <f>G64-G71</f>
        <v>26367914.939999998</v>
      </c>
    </row>
    <row r="73" spans="1:7" ht="60.75" customHeight="1">
      <c r="A73" s="436" t="s">
        <v>378</v>
      </c>
      <c r="B73" s="465"/>
      <c r="C73" s="465"/>
      <c r="D73" s="135">
        <v>500</v>
      </c>
      <c r="E73" s="466">
        <v>20630.3040546</v>
      </c>
      <c r="F73" s="467"/>
      <c r="G73" s="185">
        <v>20630.3040546</v>
      </c>
    </row>
    <row r="74" spans="1:7" ht="74.25" customHeight="1" thickBot="1">
      <c r="A74" s="477" t="s">
        <v>379</v>
      </c>
      <c r="B74" s="478"/>
      <c r="C74" s="478"/>
      <c r="D74" s="136">
        <v>600</v>
      </c>
      <c r="E74" s="479">
        <f>E72/E73</f>
        <v>1267.101112073592</v>
      </c>
      <c r="F74" s="480"/>
      <c r="G74" s="184">
        <f>G72/G73</f>
        <v>1278.1156724697262</v>
      </c>
    </row>
    <row r="75" spans="1:7" ht="15.75">
      <c r="A75" s="137"/>
      <c r="B75" s="137"/>
      <c r="C75" s="137"/>
      <c r="D75" s="138"/>
      <c r="F75" s="54"/>
      <c r="G75" s="54"/>
    </row>
    <row r="76" spans="1:7" ht="15.75">
      <c r="A76" s="137"/>
      <c r="B76" s="137"/>
      <c r="C76" s="137"/>
      <c r="D76" s="138"/>
      <c r="F76" s="54"/>
      <c r="G76" s="54"/>
    </row>
    <row r="77" spans="1:7" ht="15.75">
      <c r="A77" s="51" t="s">
        <v>445</v>
      </c>
      <c r="B77" s="137"/>
      <c r="C77" s="137"/>
      <c r="D77" s="138"/>
      <c r="F77" s="143"/>
      <c r="G77" s="143" t="s">
        <v>470</v>
      </c>
    </row>
    <row r="78" spans="2:7" ht="15.75">
      <c r="B78" s="137"/>
      <c r="C78" s="137"/>
      <c r="D78" s="138"/>
      <c r="F78" s="144"/>
      <c r="G78" s="144"/>
    </row>
    <row r="79" spans="1:7" ht="15.75">
      <c r="A79" s="51" t="s">
        <v>471</v>
      </c>
      <c r="B79" s="137"/>
      <c r="C79" s="137"/>
      <c r="D79" s="138"/>
      <c r="F79" s="144"/>
      <c r="G79" s="144"/>
    </row>
    <row r="80" spans="1:7" ht="15.75">
      <c r="A80" s="137" t="s">
        <v>472</v>
      </c>
      <c r="B80" s="137"/>
      <c r="C80" s="137"/>
      <c r="D80" s="138"/>
      <c r="F80" s="144"/>
      <c r="G80" s="143" t="s">
        <v>473</v>
      </c>
    </row>
    <row r="81" spans="1:7" ht="15.75">
      <c r="A81" s="137"/>
      <c r="B81" s="137"/>
      <c r="C81" s="137"/>
      <c r="D81" s="138"/>
      <c r="F81" s="144"/>
      <c r="G81" s="144"/>
    </row>
    <row r="82" spans="1:7" ht="15.75">
      <c r="A82" s="137"/>
      <c r="B82" s="137"/>
      <c r="C82" s="137"/>
      <c r="D82" s="138"/>
      <c r="F82" s="144"/>
      <c r="G82" s="144"/>
    </row>
    <row r="83" spans="1:7" ht="15.75">
      <c r="A83" s="137" t="s">
        <v>423</v>
      </c>
      <c r="B83" s="137"/>
      <c r="C83" s="137"/>
      <c r="D83" s="138"/>
      <c r="F83" s="143"/>
      <c r="G83" s="143" t="s">
        <v>430</v>
      </c>
    </row>
    <row r="84" spans="6:7" ht="15.75">
      <c r="F84" s="54"/>
      <c r="G84" s="54"/>
    </row>
    <row r="85" spans="6:7" ht="15.75">
      <c r="F85" s="54"/>
      <c r="G85" s="54"/>
    </row>
    <row r="86" spans="6:7" ht="15.75">
      <c r="F86" s="54"/>
      <c r="G86" s="54"/>
    </row>
    <row r="87" spans="6:7" ht="15.75">
      <c r="F87" s="54"/>
      <c r="G87" s="54"/>
    </row>
    <row r="88" spans="6:7" ht="15.75">
      <c r="F88" s="54"/>
      <c r="G88" s="54"/>
    </row>
    <row r="89" spans="6:7" ht="15.75">
      <c r="F89" s="54"/>
      <c r="G89" s="54"/>
    </row>
    <row r="90" spans="1:7" ht="15.75">
      <c r="A90" s="476" t="s">
        <v>68</v>
      </c>
      <c r="B90" s="476"/>
      <c r="C90" s="476"/>
      <c r="D90" s="476"/>
      <c r="E90" s="476"/>
      <c r="F90" s="476"/>
      <c r="G90" s="476"/>
    </row>
    <row r="91" spans="1:7" ht="15.75">
      <c r="A91" s="476" t="s">
        <v>380</v>
      </c>
      <c r="B91" s="476"/>
      <c r="C91" s="476"/>
      <c r="D91" s="476"/>
      <c r="E91" s="476"/>
      <c r="F91" s="476"/>
      <c r="G91" s="476"/>
    </row>
    <row r="92" spans="1:7" ht="15.75">
      <c r="A92" s="476" t="s">
        <v>381</v>
      </c>
      <c r="B92" s="476"/>
      <c r="C92" s="476"/>
      <c r="D92" s="476"/>
      <c r="E92" s="476"/>
      <c r="F92" s="476"/>
      <c r="G92" s="476"/>
    </row>
    <row r="93" spans="1:7" ht="15.75">
      <c r="A93" s="476" t="s">
        <v>254</v>
      </c>
      <c r="B93" s="476"/>
      <c r="C93" s="476"/>
      <c r="D93" s="476"/>
      <c r="E93" s="476"/>
      <c r="F93" s="476"/>
      <c r="G93" s="476"/>
    </row>
    <row r="94" spans="1:7" ht="15.75">
      <c r="A94" s="17" t="s">
        <v>216</v>
      </c>
      <c r="B94" s="13"/>
      <c r="C94" s="13"/>
      <c r="D94" s="13" t="s">
        <v>217</v>
      </c>
      <c r="E94" s="11"/>
      <c r="F94" s="13"/>
      <c r="G94" s="13"/>
    </row>
    <row r="95" spans="1:7" ht="15.75">
      <c r="A95" s="17" t="s">
        <v>218</v>
      </c>
      <c r="B95" s="12"/>
      <c r="C95" s="17"/>
      <c r="D95" s="13" t="s">
        <v>289</v>
      </c>
      <c r="E95" s="11"/>
      <c r="F95" s="13"/>
      <c r="G95" s="13"/>
    </row>
    <row r="96" spans="1:7" ht="15.75">
      <c r="A96" s="417" t="s">
        <v>444</v>
      </c>
      <c r="B96" s="417"/>
      <c r="C96" s="417"/>
      <c r="D96" s="417"/>
      <c r="E96" s="418"/>
      <c r="F96" s="418"/>
      <c r="G96" s="418"/>
    </row>
    <row r="97" spans="1:7" ht="15.75">
      <c r="A97" s="17" t="s">
        <v>485</v>
      </c>
      <c r="B97" s="17"/>
      <c r="C97" s="17"/>
      <c r="D97" s="13"/>
      <c r="E97" s="11"/>
      <c r="F97" s="13"/>
      <c r="G97" s="13"/>
    </row>
    <row r="98" spans="1:7" ht="15.75">
      <c r="A98" s="17" t="s">
        <v>475</v>
      </c>
      <c r="B98" s="17"/>
      <c r="C98" s="17"/>
      <c r="D98" s="13"/>
      <c r="E98" s="11"/>
      <c r="F98" s="13"/>
      <c r="G98" s="13"/>
    </row>
    <row r="99" spans="1:7" s="149" customFormat="1" ht="16.5" customHeight="1">
      <c r="A99" s="63" t="str">
        <f>D12</f>
        <v>30.09.2013 г.</v>
      </c>
      <c r="B99" s="51"/>
      <c r="C99" s="51"/>
      <c r="D99" s="51"/>
      <c r="E99" s="12"/>
      <c r="F99" s="145"/>
      <c r="G99" s="54"/>
    </row>
    <row r="100" spans="1:9" s="149" customFormat="1" ht="45" customHeight="1">
      <c r="A100" s="482" t="s">
        <v>382</v>
      </c>
      <c r="B100" s="482"/>
      <c r="C100" s="482"/>
      <c r="D100" s="482"/>
      <c r="E100" s="152" t="s">
        <v>187</v>
      </c>
      <c r="F100" s="483" t="s">
        <v>383</v>
      </c>
      <c r="G100" s="483"/>
      <c r="I100" s="151"/>
    </row>
    <row r="101" spans="1:7" s="149" customFormat="1" ht="42" customHeight="1">
      <c r="A101" s="481" t="s">
        <v>384</v>
      </c>
      <c r="B101" s="481"/>
      <c r="C101" s="481"/>
      <c r="D101" s="481"/>
      <c r="E101" s="150">
        <v>10</v>
      </c>
      <c r="F101" s="419">
        <v>32995687.83</v>
      </c>
      <c r="G101" s="419"/>
    </row>
    <row r="102" spans="1:9" s="149" customFormat="1" ht="75.75" customHeight="1">
      <c r="A102" s="481" t="s">
        <v>385</v>
      </c>
      <c r="B102" s="481"/>
      <c r="C102" s="481"/>
      <c r="D102" s="481"/>
      <c r="E102" s="150">
        <v>20</v>
      </c>
      <c r="F102" s="419">
        <v>0</v>
      </c>
      <c r="G102" s="419"/>
      <c r="H102" s="191"/>
      <c r="I102" s="191"/>
    </row>
    <row r="103" spans="1:7" s="149" customFormat="1" ht="45" customHeight="1">
      <c r="A103" s="481" t="s">
        <v>386</v>
      </c>
      <c r="B103" s="481"/>
      <c r="C103" s="481"/>
      <c r="D103" s="481"/>
      <c r="E103" s="150">
        <v>30</v>
      </c>
      <c r="F103" s="419">
        <f>4259810.27+1148476.34</f>
        <v>5408286.609999999</v>
      </c>
      <c r="G103" s="419"/>
    </row>
    <row r="104" spans="1:8" ht="15.75">
      <c r="A104" s="481" t="s">
        <v>387</v>
      </c>
      <c r="B104" s="481"/>
      <c r="C104" s="481"/>
      <c r="D104" s="481"/>
      <c r="E104" s="150">
        <v>40</v>
      </c>
      <c r="F104" s="419">
        <v>0</v>
      </c>
      <c r="G104" s="419"/>
      <c r="H104" s="190"/>
    </row>
    <row r="105" spans="1:7" ht="15.75">
      <c r="A105" s="481" t="s">
        <v>388</v>
      </c>
      <c r="B105" s="481"/>
      <c r="C105" s="481"/>
      <c r="D105" s="481"/>
      <c r="E105" s="150">
        <v>50</v>
      </c>
      <c r="F105" s="419">
        <v>0</v>
      </c>
      <c r="G105" s="419"/>
    </row>
    <row r="106" spans="1:7" ht="15.75">
      <c r="A106" s="481" t="s">
        <v>389</v>
      </c>
      <c r="B106" s="481"/>
      <c r="C106" s="481"/>
      <c r="D106" s="481"/>
      <c r="E106" s="150">
        <v>60</v>
      </c>
      <c r="F106" s="419">
        <v>0</v>
      </c>
      <c r="G106" s="419"/>
    </row>
    <row r="107" spans="1:9" ht="15.75">
      <c r="A107" s="481" t="s">
        <v>390</v>
      </c>
      <c r="B107" s="481"/>
      <c r="C107" s="481"/>
      <c r="D107" s="481"/>
      <c r="E107" s="150">
        <v>70</v>
      </c>
      <c r="F107" s="419">
        <f>(F101+F102-F103-F108)*-1</f>
        <v>-1446720.0100000016</v>
      </c>
      <c r="G107" s="419"/>
      <c r="I107" s="190"/>
    </row>
    <row r="108" spans="1:8" ht="15.75">
      <c r="A108" s="481" t="s">
        <v>391</v>
      </c>
      <c r="B108" s="481"/>
      <c r="C108" s="481"/>
      <c r="D108" s="481"/>
      <c r="E108" s="150">
        <v>80</v>
      </c>
      <c r="F108" s="419">
        <f>E72</f>
        <v>26140681.209999997</v>
      </c>
      <c r="G108" s="419"/>
      <c r="H108" s="190"/>
    </row>
    <row r="109" spans="1:7" ht="15.75">
      <c r="A109" s="63"/>
      <c r="F109" s="145"/>
      <c r="G109" s="145"/>
    </row>
    <row r="110" spans="1:7" ht="15.75">
      <c r="A110" s="63"/>
      <c r="F110" s="154"/>
      <c r="G110" s="155"/>
    </row>
    <row r="111" spans="1:7" ht="15.75">
      <c r="A111" s="63"/>
      <c r="F111" s="147"/>
      <c r="G111" s="147"/>
    </row>
    <row r="112" spans="1:7" ht="15.75">
      <c r="A112" s="63"/>
      <c r="F112" s="147"/>
      <c r="G112" s="145"/>
    </row>
    <row r="113" spans="1:7" ht="15.75">
      <c r="A113" s="63"/>
      <c r="F113" s="147"/>
      <c r="G113" s="145"/>
    </row>
    <row r="114" spans="1:7" ht="15.75">
      <c r="A114" s="63"/>
      <c r="F114" s="147"/>
      <c r="G114" s="145"/>
    </row>
    <row r="115" spans="1:7" ht="15.75">
      <c r="A115" s="63"/>
      <c r="F115" s="146"/>
      <c r="G115" s="145"/>
    </row>
    <row r="116" spans="1:7" ht="15.75">
      <c r="A116" s="63"/>
      <c r="F116" s="145"/>
      <c r="G116" s="145"/>
    </row>
    <row r="117" spans="1:7" ht="15.75">
      <c r="A117" s="63"/>
      <c r="F117" s="54"/>
      <c r="G117" s="145"/>
    </row>
    <row r="118" spans="1:7" ht="15.75">
      <c r="A118" s="63"/>
      <c r="F118" s="145"/>
      <c r="G118" s="54"/>
    </row>
    <row r="119" spans="1:7" ht="15.75">
      <c r="A119" s="63"/>
      <c r="F119" s="54"/>
      <c r="G119" s="54"/>
    </row>
    <row r="120" spans="6:7" ht="15.75">
      <c r="F120" s="54"/>
      <c r="G120" s="54"/>
    </row>
    <row r="121" spans="6:7" ht="15.75">
      <c r="F121" s="54"/>
      <c r="G121" s="54"/>
    </row>
    <row r="122" spans="2:7" ht="15.75">
      <c r="B122" s="137"/>
      <c r="C122" s="137"/>
      <c r="D122" s="138"/>
      <c r="F122" s="54"/>
      <c r="G122" s="54"/>
    </row>
    <row r="123" spans="1:7" ht="15.75">
      <c r="A123" s="51" t="s">
        <v>445</v>
      </c>
      <c r="B123" s="137"/>
      <c r="C123" s="137"/>
      <c r="D123" s="138"/>
      <c r="F123" s="143"/>
      <c r="G123" s="143" t="s">
        <v>470</v>
      </c>
    </row>
    <row r="124" spans="2:7" ht="15.75">
      <c r="B124" s="137"/>
      <c r="C124" s="137"/>
      <c r="D124" s="138"/>
      <c r="F124" s="144"/>
      <c r="G124" s="144"/>
    </row>
    <row r="125" spans="1:7" ht="15.75">
      <c r="A125" s="51" t="s">
        <v>471</v>
      </c>
      <c r="B125" s="137"/>
      <c r="C125" s="137"/>
      <c r="D125" s="138"/>
      <c r="F125" s="144"/>
      <c r="G125" s="144"/>
    </row>
    <row r="126" spans="1:7" ht="15.75">
      <c r="A126" s="137" t="s">
        <v>472</v>
      </c>
      <c r="B126" s="137"/>
      <c r="C126" s="137"/>
      <c r="D126" s="138"/>
      <c r="F126" s="144"/>
      <c r="G126" s="143" t="s">
        <v>473</v>
      </c>
    </row>
    <row r="127" spans="1:7" ht="15.75">
      <c r="A127" s="137"/>
      <c r="B127" s="137"/>
      <c r="C127" s="137"/>
      <c r="D127" s="138"/>
      <c r="F127" s="144"/>
      <c r="G127" s="144"/>
    </row>
    <row r="128" spans="1:7" ht="15.75">
      <c r="A128" s="137"/>
      <c r="B128" s="137"/>
      <c r="C128" s="137"/>
      <c r="D128" s="138"/>
      <c r="F128" s="144"/>
      <c r="G128" s="144"/>
    </row>
    <row r="129" spans="1:7" ht="15.75">
      <c r="A129" s="137"/>
      <c r="B129" s="137"/>
      <c r="C129" s="137"/>
      <c r="D129" s="138"/>
      <c r="F129" s="54"/>
      <c r="G129" s="54"/>
    </row>
    <row r="130" spans="1:7" ht="15.75">
      <c r="A130" s="137" t="s">
        <v>424</v>
      </c>
      <c r="B130" s="137"/>
      <c r="C130" s="137"/>
      <c r="D130" s="138"/>
      <c r="F130" s="144"/>
      <c r="G130" s="144" t="s">
        <v>431</v>
      </c>
    </row>
    <row r="131" spans="6:7" ht="15.75">
      <c r="F131" s="54"/>
      <c r="G131" s="54"/>
    </row>
    <row r="132" spans="6:7" ht="15.75">
      <c r="F132" s="54"/>
      <c r="G132" s="54"/>
    </row>
    <row r="133" spans="6:7" ht="15.75">
      <c r="F133" s="54"/>
      <c r="G133" s="54"/>
    </row>
    <row r="134" spans="6:7" ht="15.75">
      <c r="F134" s="54"/>
      <c r="G134" s="54"/>
    </row>
    <row r="135" spans="6:7" ht="15.75">
      <c r="F135" s="54"/>
      <c r="G135" s="54"/>
    </row>
  </sheetData>
  <sheetProtection/>
  <mergeCells count="124">
    <mergeCell ref="A108:D108"/>
    <mergeCell ref="A13:B13"/>
    <mergeCell ref="C13:F13"/>
    <mergeCell ref="A106:D106"/>
    <mergeCell ref="F106:G106"/>
    <mergeCell ref="A107:D107"/>
    <mergeCell ref="F108:G108"/>
    <mergeCell ref="A104:D104"/>
    <mergeCell ref="F104:G104"/>
    <mergeCell ref="A105:D105"/>
    <mergeCell ref="F105:G105"/>
    <mergeCell ref="A102:D102"/>
    <mergeCell ref="F102:G102"/>
    <mergeCell ref="A103:D103"/>
    <mergeCell ref="F103:G103"/>
    <mergeCell ref="A100:D100"/>
    <mergeCell ref="F100:G100"/>
    <mergeCell ref="A101:D101"/>
    <mergeCell ref="F101:G101"/>
    <mergeCell ref="A90:G90"/>
    <mergeCell ref="A91:G91"/>
    <mergeCell ref="A92:G92"/>
    <mergeCell ref="A93:G93"/>
    <mergeCell ref="A74:C74"/>
    <mergeCell ref="E74:F74"/>
    <mergeCell ref="A29:C29"/>
    <mergeCell ref="A42:C42"/>
    <mergeCell ref="A43:C43"/>
    <mergeCell ref="A44:C44"/>
    <mergeCell ref="A46:C46"/>
    <mergeCell ref="A48:C48"/>
    <mergeCell ref="A30:C30"/>
    <mergeCell ref="A50:C50"/>
    <mergeCell ref="A52:C52"/>
    <mergeCell ref="E71:F71"/>
    <mergeCell ref="E72:F72"/>
    <mergeCell ref="A73:C73"/>
    <mergeCell ref="E73:F73"/>
    <mergeCell ref="E68:F68"/>
    <mergeCell ref="E69:F69"/>
    <mergeCell ref="A70:C70"/>
    <mergeCell ref="E70:F70"/>
    <mergeCell ref="A66:C66"/>
    <mergeCell ref="E66:F66"/>
    <mergeCell ref="A67:C67"/>
    <mergeCell ref="E67:F67"/>
    <mergeCell ref="E63:F63"/>
    <mergeCell ref="A64:C64"/>
    <mergeCell ref="E64:F64"/>
    <mergeCell ref="E65:F65"/>
    <mergeCell ref="A61:C61"/>
    <mergeCell ref="E61:F61"/>
    <mergeCell ref="A62:C62"/>
    <mergeCell ref="E62:F62"/>
    <mergeCell ref="E58:F58"/>
    <mergeCell ref="E59:F59"/>
    <mergeCell ref="A60:C60"/>
    <mergeCell ref="E60:F60"/>
    <mergeCell ref="A58:C58"/>
    <mergeCell ref="A55:C55"/>
    <mergeCell ref="E55:F55"/>
    <mergeCell ref="E56:F56"/>
    <mergeCell ref="A57:C57"/>
    <mergeCell ref="E57:F57"/>
    <mergeCell ref="A56:C56"/>
    <mergeCell ref="E52:F52"/>
    <mergeCell ref="A53:C53"/>
    <mergeCell ref="E53:F53"/>
    <mergeCell ref="A54:C54"/>
    <mergeCell ref="E54:F54"/>
    <mergeCell ref="A49:C49"/>
    <mergeCell ref="E49:F49"/>
    <mergeCell ref="E50:F50"/>
    <mergeCell ref="A51:C51"/>
    <mergeCell ref="E51:F51"/>
    <mergeCell ref="E46:F46"/>
    <mergeCell ref="A47:C47"/>
    <mergeCell ref="E47:F47"/>
    <mergeCell ref="E48:F48"/>
    <mergeCell ref="E42:F42"/>
    <mergeCell ref="E43:F43"/>
    <mergeCell ref="E44:F44"/>
    <mergeCell ref="A45:C45"/>
    <mergeCell ref="E45:F45"/>
    <mergeCell ref="E39:F39"/>
    <mergeCell ref="E40:F40"/>
    <mergeCell ref="A41:C41"/>
    <mergeCell ref="E41:F41"/>
    <mergeCell ref="E35:F35"/>
    <mergeCell ref="E36:F36"/>
    <mergeCell ref="E37:F37"/>
    <mergeCell ref="E38:F38"/>
    <mergeCell ref="E31:F31"/>
    <mergeCell ref="E32:F32"/>
    <mergeCell ref="E33:F33"/>
    <mergeCell ref="E34:F34"/>
    <mergeCell ref="E27:F27"/>
    <mergeCell ref="E28:F28"/>
    <mergeCell ref="E29:F29"/>
    <mergeCell ref="E30:F30"/>
    <mergeCell ref="E25:F25"/>
    <mergeCell ref="A26:C26"/>
    <mergeCell ref="E26:F26"/>
    <mergeCell ref="E19:F19"/>
    <mergeCell ref="E21:F21"/>
    <mergeCell ref="E22:F22"/>
    <mergeCell ref="E23:F23"/>
    <mergeCell ref="E20:F20"/>
    <mergeCell ref="E18:F18"/>
    <mergeCell ref="A14:C14"/>
    <mergeCell ref="E14:F14"/>
    <mergeCell ref="A15:C15"/>
    <mergeCell ref="E15:F15"/>
    <mergeCell ref="E24:F24"/>
    <mergeCell ref="A8:G8"/>
    <mergeCell ref="A96:G96"/>
    <mergeCell ref="F107:G107"/>
    <mergeCell ref="A2:G2"/>
    <mergeCell ref="A3:G3"/>
    <mergeCell ref="A4:G4"/>
    <mergeCell ref="A5:G5"/>
    <mergeCell ref="A16:C16"/>
    <mergeCell ref="E16:F16"/>
    <mergeCell ref="E17:F17"/>
  </mergeCells>
  <printOptions/>
  <pageMargins left="0.75" right="0.75" top="1" bottom="1" header="0.5" footer="0.5"/>
  <pageSetup horizontalDpi="600" verticalDpi="600" orientation="portrait" paperSize="9" scale="48" r:id="rId1"/>
  <rowBreaks count="2" manualBreakCount="2">
    <brk id="65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Прокофьева</dc:creator>
  <cp:keywords/>
  <dc:description/>
  <cp:lastModifiedBy>Ольга Зудова</cp:lastModifiedBy>
  <cp:lastPrinted>2013-09-12T07:23:06Z</cp:lastPrinted>
  <dcterms:created xsi:type="dcterms:W3CDTF">2004-01-30T11:12:56Z</dcterms:created>
  <dcterms:modified xsi:type="dcterms:W3CDTF">2013-10-04T09:08:34Z</dcterms:modified>
  <cp:category/>
  <cp:version/>
  <cp:contentType/>
  <cp:contentStatus/>
</cp:coreProperties>
</file>